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https://insiel-my.sharepoint.com/personal/massimo_brumat_insiel_it/Documents/Approfondimenti/Pubblico/Trasparenza PA/Sito INSIEL/Documenti da pubblicare/Avvisi Affidamenti diretti 120/"/>
    </mc:Choice>
  </mc:AlternateContent>
  <xr:revisionPtr revIDLastSave="0" documentId="8_{4FF9D146-2421-4786-BD02-65F2571C6D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05" i="1" l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1" i="1"/>
  <c r="H2042" i="1"/>
  <c r="H2040" i="1"/>
  <c r="H2043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<sst xmlns="http://schemas.openxmlformats.org/spreadsheetml/2006/main" count="10522" uniqueCount="7061">
  <si>
    <t>Data Aggiornamento</t>
  </si>
  <si>
    <t>ID</t>
  </si>
  <si>
    <t>CIG</t>
  </si>
  <si>
    <t>Invitati</t>
  </si>
  <si>
    <t>Aggiudicatario</t>
  </si>
  <si>
    <t>Oggetto</t>
  </si>
  <si>
    <t>Importo aggiudicazione</t>
  </si>
  <si>
    <t>Link agli atti della procedura</t>
  </si>
  <si>
    <t>22-06-2023</t>
  </si>
  <si>
    <t>5891</t>
  </si>
  <si>
    <t>YD63BA69B4</t>
  </si>
  <si>
    <t>MOBATEK</t>
  </si>
  <si>
    <t>Acquisizione licenze MobaXterm Professional Edition</t>
  </si>
  <si>
    <t>5888</t>
  </si>
  <si>
    <t>YD83BA56A2</t>
  </si>
  <si>
    <t>DNV GL BUSINESS ASSURANCE ITALIA SR</t>
  </si>
  <si>
    <t>Servizio di certificazione del sistema di gestione ISO 14001:2015</t>
  </si>
  <si>
    <t>5882</t>
  </si>
  <si>
    <t>Z063B8DF61</t>
  </si>
  <si>
    <t>EDENRED ITALIA SRL EX ACCOR</t>
  </si>
  <si>
    <t>Welfare Insiel - Servizio di erogazione welfare aziendale da piattaforma software esterna</t>
  </si>
  <si>
    <t>5880</t>
  </si>
  <si>
    <t>Y173B9F779</t>
  </si>
  <si>
    <t>TEAM NETUSE S.R.L.</t>
  </si>
  <si>
    <t>Acquisizione di attività specialistiche sul software Kofax Capture ad uso del progetto Gestione Documentale</t>
  </si>
  <si>
    <t>5879</t>
  </si>
  <si>
    <t>Y623B999F4</t>
  </si>
  <si>
    <t>IS COPY S.R.L. S.B.</t>
  </si>
  <si>
    <t xml:space="preserve">Tablet iPad con Connettività 5G </t>
  </si>
  <si>
    <t>5875</t>
  </si>
  <si>
    <t>YE93B8D016</t>
  </si>
  <si>
    <t>SAS INSTITUTE SRL</t>
  </si>
  <si>
    <t>Fornitura di un corso Machine Learning Using SAS Viya</t>
  </si>
  <si>
    <t>5870</t>
  </si>
  <si>
    <t>YAC3B95899</t>
  </si>
  <si>
    <t>C2 S.R.L.</t>
  </si>
  <si>
    <t xml:space="preserve">Fornitura di due Tablet Android </t>
  </si>
  <si>
    <t>5869</t>
  </si>
  <si>
    <t>YA63B8871F</t>
  </si>
  <si>
    <t>CEGOS  ITALIA S P A</t>
  </si>
  <si>
    <t xml:space="preserve">Percorso formativo “The 7 Habits of Highly Effective People®” </t>
  </si>
  <si>
    <t>5868</t>
  </si>
  <si>
    <t>Y1C3B8B05D</t>
  </si>
  <si>
    <t>PMI - PROJECT MANAGEMENT INSTITUTE</t>
  </si>
  <si>
    <t>Rinnovo iscrizione PMI e certificazione PMP</t>
  </si>
  <si>
    <t>5864</t>
  </si>
  <si>
    <t>PERSONAL DATA SRL</t>
  </si>
  <si>
    <t>Servizio di piattaforma di anti-phishing, con annessa piattaforma di formazione e video tutorial</t>
  </si>
  <si>
    <t>5863</t>
  </si>
  <si>
    <t>Y903B863C7</t>
  </si>
  <si>
    <t>KIRATECH SPA</t>
  </si>
  <si>
    <t>Somministrazione servizi di formazione in ambito Kubernetes</t>
  </si>
  <si>
    <t>5862</t>
  </si>
  <si>
    <t>Y0E3B878A0</t>
  </si>
  <si>
    <t>C&amp;C CONSULTING SRL</t>
  </si>
  <si>
    <t>Fornitura di due MacBook Pro 16" - 512GB 16GB</t>
  </si>
  <si>
    <t>5861</t>
  </si>
  <si>
    <t>Y7A3B8501F</t>
  </si>
  <si>
    <t>ESPRESSO S.R.L.</t>
  </si>
  <si>
    <t xml:space="preserve"> Licenze Oxygen XML Editor Enterprise con sottoscrizione per 12 mesi</t>
  </si>
  <si>
    <t>5854</t>
  </si>
  <si>
    <t>Y833B84AB4</t>
  </si>
  <si>
    <t>PEPE1 SRL/GIANFRANCO GRABAR E C. - S.N.C. (BAR X)</t>
  </si>
  <si>
    <t>PEPE1 SRL</t>
  </si>
  <si>
    <t>Servizio di rinfresco per gruppo aziendale</t>
  </si>
  <si>
    <t>5849</t>
  </si>
  <si>
    <t>Y073B7633A</t>
  </si>
  <si>
    <t xml:space="preserve">DIGITAL THINKS S.R.L. </t>
  </si>
  <si>
    <t>Acquisto corsi MS e ITIL Foundation</t>
  </si>
  <si>
    <t>5848</t>
  </si>
  <si>
    <t>YE93B79B3D</t>
  </si>
  <si>
    <t>CONVERGE SRL</t>
  </si>
  <si>
    <t>Bundle rinnovo e nuove sottoscrizioni licenze Red Hat</t>
  </si>
  <si>
    <t>5846</t>
  </si>
  <si>
    <t>YC53B81EB9</t>
  </si>
  <si>
    <t>A.MANZONI &amp; C. S.P.A.</t>
  </si>
  <si>
    <t>Pubbilcazione sui quotidinani locali e nazionali di "Estratto di bando di garaTender_34187-ID5789"</t>
  </si>
  <si>
    <t>5845</t>
  </si>
  <si>
    <t>NO</t>
  </si>
  <si>
    <t>ISTITUTO POLIGRAFICO E ZECCA DELLO</t>
  </si>
  <si>
    <t>Pubblicazione in GUIRI di "Estratto di bando di gara Tender_34187-ID5789"</t>
  </si>
  <si>
    <t>5844</t>
  </si>
  <si>
    <t>Y423B79477</t>
  </si>
  <si>
    <t>MAPS SPA</t>
  </si>
  <si>
    <t>Servizio di manutenzione evolutiva GZOOM</t>
  </si>
  <si>
    <t>5839</t>
  </si>
  <si>
    <t>YF53B3CCF2</t>
  </si>
  <si>
    <t>ANUSCA (ASSOCIAZIONE)</t>
  </si>
  <si>
    <t>Iscrizione al corso "Lo stato civile digitale"</t>
  </si>
  <si>
    <t>5837</t>
  </si>
  <si>
    <t>98675385F4</t>
  </si>
  <si>
    <t>ICONA SRL</t>
  </si>
  <si>
    <t>Acquisizione di licenze Livecare Support Plus</t>
  </si>
  <si>
    <t>5836</t>
  </si>
  <si>
    <t>YE83B71D78</t>
  </si>
  <si>
    <t>I.M. TECHNOLOGIES SRL</t>
  </si>
  <si>
    <t>Servizi professionali sulla piattaforma Kofax Capture</t>
  </si>
  <si>
    <t>5834</t>
  </si>
  <si>
    <t>Y4B3B71869</t>
  </si>
  <si>
    <t>CISCRA SPA</t>
  </si>
  <si>
    <t>Acquisto di carta bianca A4 NAVIGATOR alta qualità x imbustatrice</t>
  </si>
  <si>
    <t>5833</t>
  </si>
  <si>
    <t>Y7F3B75B5F</t>
  </si>
  <si>
    <t>Pubblicazione sui quotidiani locali e nazionali di: "Estratto di bando di gara Tender_33307–ID5759"</t>
  </si>
  <si>
    <t>5830</t>
  </si>
  <si>
    <t>Pubblicazione in GURI di "Estratto di bando di gara Tender_33307–ID5759"</t>
  </si>
  <si>
    <t>5829</t>
  </si>
  <si>
    <t>Y563B638E3</t>
  </si>
  <si>
    <t xml:space="preserve">Fornitura di : n.2 corsi SAS Visual Statistics + n.2 Efficiency Tips for Database
</t>
  </si>
  <si>
    <t>5824</t>
  </si>
  <si>
    <t>YA73B5B7BA</t>
  </si>
  <si>
    <t>KINETIKON SRL</t>
  </si>
  <si>
    <t>Corso di formazione Big Data Analytics</t>
  </si>
  <si>
    <t>5823</t>
  </si>
  <si>
    <t>YC73B64C8F</t>
  </si>
  <si>
    <t>ADPARTNERS SNC</t>
  </si>
  <si>
    <t>Jetson Orin Nano Developer Kit 8 Giga</t>
  </si>
  <si>
    <t>5822</t>
  </si>
  <si>
    <t>YCA3B75AFF</t>
  </si>
  <si>
    <t>Pubblicazione sui quotidiani locali e nazionali di "Estratto di bando di gara Tender_33754–ID5789"</t>
  </si>
  <si>
    <t>5821</t>
  </si>
  <si>
    <t>Y153B63AFA</t>
  </si>
  <si>
    <t>IS COPY S.R.L. S.B./DPS INFORMATICA S.N.C.</t>
  </si>
  <si>
    <t>DPS INFORMATICA S.N.C.</t>
  </si>
  <si>
    <t>Approvvigionamento componenti hardware ad uso assistenza clienti</t>
  </si>
  <si>
    <t>5819</t>
  </si>
  <si>
    <t>Pubblicazione in GURI di "Estratto di bando di gara Tender_33754–ID5798"</t>
  </si>
  <si>
    <t>5818</t>
  </si>
  <si>
    <t>Y043B64710</t>
  </si>
  <si>
    <t>FINBUC SRL</t>
  </si>
  <si>
    <t>Fornitura mouse USB - scorte FVG</t>
  </si>
  <si>
    <t>5815</t>
  </si>
  <si>
    <t>YD43B56E8E</t>
  </si>
  <si>
    <t>CAFC SPA</t>
  </si>
  <si>
    <t>Consumo acqua sede Insiel di Feletto</t>
  </si>
  <si>
    <t>5814</t>
  </si>
  <si>
    <t>Y353B5159E</t>
  </si>
  <si>
    <t>KEEP TALKING SNC</t>
  </si>
  <si>
    <t>Corso di lingua inglese</t>
  </si>
  <si>
    <t>5813</t>
  </si>
  <si>
    <t>YE13B5B2C5</t>
  </si>
  <si>
    <t>BEANTECH SRL/IS COPY S.R.L. S.B.</t>
  </si>
  <si>
    <t xml:space="preserve">Fornitura di workstation in formato tower e monitor </t>
  </si>
  <si>
    <t>5811</t>
  </si>
  <si>
    <t>Y0A3B53C08</t>
  </si>
  <si>
    <t>ALI ENERGIA</t>
  </si>
  <si>
    <t>Servizi di certificazione in ambito energetico ed ambientale</t>
  </si>
  <si>
    <t>5810</t>
  </si>
  <si>
    <t>Y4E3B55343</t>
  </si>
  <si>
    <t>UNI ENTE NAZIONALE ITALIANO DI</t>
  </si>
  <si>
    <t xml:space="preserve">Acquisto normi ISO/IEC in ambito sicurezza delle informazioni </t>
  </si>
  <si>
    <t>5809</t>
  </si>
  <si>
    <t>Y0F3B58BD1</t>
  </si>
  <si>
    <t>Pubblicazione sui quotidiani locali e nazionali di Estratto di bando di gara Tender_32908–ID 5715</t>
  </si>
  <si>
    <t>5808</t>
  </si>
  <si>
    <t>Pubblicazione in GURI di: Estratto di Bando di gara Tender_32908 - ID5715</t>
  </si>
  <si>
    <t>5807</t>
  </si>
  <si>
    <t>YC03B519BF</t>
  </si>
  <si>
    <t>IL SOLE 24 ORE SPA</t>
  </si>
  <si>
    <t>Rinnovo abbonamenti e banca dati al quotidiano on-line Il Sole 24ore</t>
  </si>
  <si>
    <t>5806</t>
  </si>
  <si>
    <t>Y943B51AA2</t>
  </si>
  <si>
    <t>Fornitura portatile per dirigenza Insiel</t>
  </si>
  <si>
    <t>5804</t>
  </si>
  <si>
    <t>YD93B4E5A8</t>
  </si>
  <si>
    <t>STUDIO ING. MARTINI S.R.L./COOPROGETTI SCRL</t>
  </si>
  <si>
    <t>COOPROGETTI SCRL</t>
  </si>
  <si>
    <t>Verifica progetto Certificato di Prevenzione Incendi per la sede di Insiel Via San Francesco d’Assisi</t>
  </si>
  <si>
    <t>5803</t>
  </si>
  <si>
    <t>Y9D3B47E39</t>
  </si>
  <si>
    <t>PA EXPERTISE SRL</t>
  </si>
  <si>
    <t>Servizi Microsoft Dynamics AX2012 ad uso FVG Strade</t>
  </si>
  <si>
    <t>5802</t>
  </si>
  <si>
    <t>YF53B48255</t>
  </si>
  <si>
    <t>WINTECH SPA/VIRTUAL LOGIC SRL/MACH2 INFORMATICA SRL</t>
  </si>
  <si>
    <t>MACH2 INFORMATICA SRL</t>
  </si>
  <si>
    <t>Fornitura di monitor e docking per scorte FVG e Insiel</t>
  </si>
  <si>
    <t>5801</t>
  </si>
  <si>
    <t>Y5D3B4603A</t>
  </si>
  <si>
    <t>CLUSTER REPLY ROMA SRL</t>
  </si>
  <si>
    <t>Servizio di sperimentazione video stream analysis</t>
  </si>
  <si>
    <t>5800</t>
  </si>
  <si>
    <t>Z2C3B466A1</t>
  </si>
  <si>
    <t>ERGON SOCIETA' TRA PROFESSIONISTI S</t>
  </si>
  <si>
    <t>Servizio di elaborazione dei cedolini stipendio del personale di Insiel</t>
  </si>
  <si>
    <t>5799</t>
  </si>
  <si>
    <t>Y293B464D7</t>
  </si>
  <si>
    <t>VIRTUAL LOGIC SRL</t>
  </si>
  <si>
    <t>Fornitura monitor 32 pollici 4k</t>
  </si>
  <si>
    <t>5796</t>
  </si>
  <si>
    <t>Y0E3B10F6B</t>
  </si>
  <si>
    <t>UNIVERSITA' DEGLI STUDI PADOVA</t>
  </si>
  <si>
    <t>Tasse iscrizione UNIPD al corso “Pre-laurea gruppo E”</t>
  </si>
  <si>
    <t>5792</t>
  </si>
  <si>
    <t>YDE3B3CD9C</t>
  </si>
  <si>
    <t>VEGA FORMAZIONE SRL</t>
  </si>
  <si>
    <t>CORSO PREPOSTI PER LA SICUREZZA</t>
  </si>
  <si>
    <t>5791</t>
  </si>
  <si>
    <t>Y0F3B3BEFF</t>
  </si>
  <si>
    <t>TECNOTECA SRL</t>
  </si>
  <si>
    <t>Servizio di hosting e di manutenzione software fitosanitari e agriturismi in uso di Ersa FVG</t>
  </si>
  <si>
    <t>5790</t>
  </si>
  <si>
    <t>YF73B3C4A9</t>
  </si>
  <si>
    <t>ALEA SRL</t>
  </si>
  <si>
    <t>Acquisto di arredi per gli uffici nuova sede Insiel di Pordenone</t>
  </si>
  <si>
    <t>5787</t>
  </si>
  <si>
    <t>Y883B369F4</t>
  </si>
  <si>
    <t>IBM ITALIA S.P.A.</t>
  </si>
  <si>
    <t>Acquisizione service extension IBM Db2 Connect Unlimited Edition for System z</t>
  </si>
  <si>
    <t>5786</t>
  </si>
  <si>
    <t>Y5C3B366EB</t>
  </si>
  <si>
    <t>NEGRONI KEY ENGINEERING SRL</t>
  </si>
  <si>
    <t>Noleggio sw Autodesk collection per EDR di Pordenone</t>
  </si>
  <si>
    <t>5782</t>
  </si>
  <si>
    <t>Z043B327FB</t>
  </si>
  <si>
    <t>PORTSWIGGER LTD</t>
  </si>
  <si>
    <t>Fornitura licenza Burp Suite Professional 4 users con sottoscrizione per 12 mesi</t>
  </si>
  <si>
    <t>5780</t>
  </si>
  <si>
    <t>Y0B3B30F65</t>
  </si>
  <si>
    <t>PROFESIA SRL</t>
  </si>
  <si>
    <t>Servizio di Configurazione e Consulenza specialistica per installazione e configurazione piattaforma WSO2</t>
  </si>
  <si>
    <t>5779</t>
  </si>
  <si>
    <t>Y5F3B300C7</t>
  </si>
  <si>
    <t>FORMINDUSTRIA</t>
  </si>
  <si>
    <t>Acquisto del Corso di formazione "Analisi di bilancio"</t>
  </si>
  <si>
    <t>5778</t>
  </si>
  <si>
    <t>YAC3B2FD05</t>
  </si>
  <si>
    <t xml:space="preserve">Fornitura di lettori codici a barre </t>
  </si>
  <si>
    <t>5777</t>
  </si>
  <si>
    <t>YED3B2F9F3</t>
  </si>
  <si>
    <t>GEDI DIGITAL S.R.L.</t>
  </si>
  <si>
    <t xml:space="preserve">Rinnovo abbonamento on-line: “IL PICCOLO” e “IL MESSAGGERO VENETO” 
</t>
  </si>
  <si>
    <t>5776</t>
  </si>
  <si>
    <t>YD03B2C7F9</t>
  </si>
  <si>
    <t>OMNITEKSTORE SRL UNIPERSONALE</t>
  </si>
  <si>
    <t xml:space="preserve">Fornitura di licenze software per gestione condominio </t>
  </si>
  <si>
    <t>5775</t>
  </si>
  <si>
    <t>Y173B39603</t>
  </si>
  <si>
    <t>CEL Network S.r.l.</t>
  </si>
  <si>
    <t>Abbonamento triennale quotidiano telematico PAweb</t>
  </si>
  <si>
    <t>5774</t>
  </si>
  <si>
    <t>Y7B3B38EA6</t>
  </si>
  <si>
    <t>Pubblicazione sui quotidiani locali e nazionalie di Bando Tender_33143-ID5692</t>
  </si>
  <si>
    <t>5772</t>
  </si>
  <si>
    <t>YD43B2D4D1</t>
  </si>
  <si>
    <t>Pubblicazione sui quotidiani locali e nazionali del: ESTRATTO DI BANDO DI GARA Tender_32266–ID5645</t>
  </si>
  <si>
    <t>5769</t>
  </si>
  <si>
    <t>Pubblicazione GURI Bando GURI Tender_32266–ID5645</t>
  </si>
  <si>
    <t>5768</t>
  </si>
  <si>
    <t>Z5C3B11C99</t>
  </si>
  <si>
    <t>Rinnovo annuale della piattaforma di gestione del welfare aziendale</t>
  </si>
  <si>
    <t>5766</t>
  </si>
  <si>
    <t>Y6D3B14284</t>
  </si>
  <si>
    <t>GRAPHILAND ITALIA SRL</t>
  </si>
  <si>
    <t>Noleggio di una licenza aggiuntiva di Adobe CC per dipendente regionale</t>
  </si>
  <si>
    <t>5763</t>
  </si>
  <si>
    <t>Y753B10BCE</t>
  </si>
  <si>
    <t>REKORDATA SRL</t>
  </si>
  <si>
    <t>Fornitura tablet e accessori</t>
  </si>
  <si>
    <t>5762</t>
  </si>
  <si>
    <t>Y863AE0EB8</t>
  </si>
  <si>
    <t>Avanscoperta</t>
  </si>
  <si>
    <t xml:space="preserve">Partecipazione all’evento formativo “Microservices practical workshop: Come utilizzare i microservizi in salsa DDD e vivere serenamente”
</t>
  </si>
  <si>
    <t>5760</t>
  </si>
  <si>
    <t>YED3B0F348</t>
  </si>
  <si>
    <t xml:space="preserve">BOXXAPPS SRL </t>
  </si>
  <si>
    <t>Interventi specialistici per migrazione infrastruttura informatica</t>
  </si>
  <si>
    <t>5758</t>
  </si>
  <si>
    <t>Y6C3B11B07</t>
  </si>
  <si>
    <t>CASTELARREDO S.A.S.</t>
  </si>
  <si>
    <t>Acquisto di arredi per gli uffici nuova sede Insiel di Pordenone viale Martelli n. 18</t>
  </si>
  <si>
    <t>5757</t>
  </si>
  <si>
    <t>9812607376</t>
  </si>
  <si>
    <t>POSTE ITALIANE SPA</t>
  </si>
  <si>
    <t xml:space="preserve">Acquisto del credito postale SMA per le lettere per screening nel periodo: dal 10/05/2023 al 30/08/2023
</t>
  </si>
  <si>
    <t>5756</t>
  </si>
  <si>
    <t>YEF3B15AC5</t>
  </si>
  <si>
    <t>LEICA GEOSYSTEMS SPA</t>
  </si>
  <si>
    <t>Servizio di manutenzione hardware e software Rete Regionale GNSS “A. Marussi”</t>
  </si>
  <si>
    <t>5753</t>
  </si>
  <si>
    <t>YF93B0BAB5</t>
  </si>
  <si>
    <t>MATICMIND S.P.A.</t>
  </si>
  <si>
    <t>Acquisizione licenze VMware Vsphere</t>
  </si>
  <si>
    <t>5752</t>
  </si>
  <si>
    <t>YED3B047B3</t>
  </si>
  <si>
    <t>BG &amp; PARTNERS - SOCIETÀ A RESPONSABILITÀ LIMITATA</t>
  </si>
  <si>
    <t>Rinnovo licenze Adobe</t>
  </si>
  <si>
    <t>5750</t>
  </si>
  <si>
    <t>Y8E3B0244A</t>
  </si>
  <si>
    <t>Fornitura gruppo di continuità</t>
  </si>
  <si>
    <t>5749</t>
  </si>
  <si>
    <t>Y353B00C4D</t>
  </si>
  <si>
    <t>KIREY SRL</t>
  </si>
  <si>
    <t>Servizi di formazione relativa alla tecnologia F5 BIG-IP</t>
  </si>
  <si>
    <t>5745</t>
  </si>
  <si>
    <t>Y083AFDFD1</t>
  </si>
  <si>
    <t xml:space="preserve">GETCONNECTED GRUPPO EURIS SPA </t>
  </si>
  <si>
    <t>Servizio GetSupport su software Jira</t>
  </si>
  <si>
    <t>5744</t>
  </si>
  <si>
    <t>Y223AFBDA5</t>
  </si>
  <si>
    <t>*** TELECOM ITALIA S.P.A. UTENZE</t>
  </si>
  <si>
    <t>Servizi Microsoft Azure</t>
  </si>
  <si>
    <t>5743</t>
  </si>
  <si>
    <t>Y223AFD723</t>
  </si>
  <si>
    <t>SYNERGICA SRL</t>
  </si>
  <si>
    <t>Acquisto corso aziendale di formazione e addestramento sulla gestione del lavoro negli spazi confinati e/o ambienti sospetti di inquinamento</t>
  </si>
  <si>
    <t>5742</t>
  </si>
  <si>
    <t>98038909F5</t>
  </si>
  <si>
    <t>MS Snc di IANKOVICS B. e S.</t>
  </si>
  <si>
    <t>Servizio di assistenza e manutenzione hardware on-site a richiesta, mediante emissione di ticket, sulle apparecchiature in uso presso gli uffici della Regione Autonoma Friuli Venezia Giulia</t>
  </si>
  <si>
    <t>5739</t>
  </si>
  <si>
    <t>ASSINTER ITALIA</t>
  </si>
  <si>
    <t>Versamento della quota associativa per l’anno 2023 all’associazione ASSINTER ITALIA</t>
  </si>
  <si>
    <t>5736</t>
  </si>
  <si>
    <t>YB73AF17E8</t>
  </si>
  <si>
    <t>TXT SPA (LIBRERIAUNIVERSITARIA.IT)</t>
  </si>
  <si>
    <t>Acquisto libri "Cronache di Domain-Driven Design"</t>
  </si>
  <si>
    <t>5735</t>
  </si>
  <si>
    <t>Y423AF4CB1</t>
  </si>
  <si>
    <t>ATLANTE INFORMATICA SRL</t>
  </si>
  <si>
    <t>Acquisizione firewall per servizio FVG WiFi</t>
  </si>
  <si>
    <t>5733</t>
  </si>
  <si>
    <t>YD83AF0A40</t>
  </si>
  <si>
    <t>LISTER SARTORIA SOCIALE - COOPERATIVA SOCIALE DI TIPO B</t>
  </si>
  <si>
    <t xml:space="preserve">Produzione e fornitura di 100 zainetti con materiale di riciclo fornito da Insiel Spa
</t>
  </si>
  <si>
    <t>5731</t>
  </si>
  <si>
    <t>YE63AEF96F</t>
  </si>
  <si>
    <t>PREZI INC.</t>
  </si>
  <si>
    <t>Licenza biennale di una piattaforma per creare presentazioni virtuali</t>
  </si>
  <si>
    <t>5726</t>
  </si>
  <si>
    <t>YB83AEEFFA</t>
  </si>
  <si>
    <t>Pubblicazione sui quotidiani locali e nazionali di: Estratto di bando di gara Tender_31829–ID5587</t>
  </si>
  <si>
    <t>5725</t>
  </si>
  <si>
    <t>Pubblicazione in GURI di: Estratto di bando di gara Tender_31829–ID5587</t>
  </si>
  <si>
    <t>5723</t>
  </si>
  <si>
    <t>YEA3AE7335</t>
  </si>
  <si>
    <t>HALLEY VENETO SRL</t>
  </si>
  <si>
    <t>Predisposizione di un ambiente di test con l’installazione dell’applicativo protocollo Halley</t>
  </si>
  <si>
    <t>5721</t>
  </si>
  <si>
    <t>Y5C3AE1702</t>
  </si>
  <si>
    <t xml:space="preserve">GO FLUENT SRL </t>
  </si>
  <si>
    <t>Acquisto corsi d'inglese per il personale Insiel</t>
  </si>
  <si>
    <t>5720</t>
  </si>
  <si>
    <t>Y9A3AE20DB</t>
  </si>
  <si>
    <t>ZUCCHETTI SPA</t>
  </si>
  <si>
    <t>Servizio di manutenzione e assistenza sulle licenze d’uso per l’applicativo Paghe Project</t>
  </si>
  <si>
    <t>5717</t>
  </si>
  <si>
    <t>9785956A5A</t>
  </si>
  <si>
    <t xml:space="preserve">ATSISTEMAS SRL/HERZUM SOFTWARE SRL/SOURCESENSE SPA /GETCONNECTED GRUPPO EURIS SPA </t>
  </si>
  <si>
    <t>HERZUM SOFTWARE SRL</t>
  </si>
  <si>
    <t>Acquisizione di licenze software Jira e Jira Plug-in</t>
  </si>
  <si>
    <t>5716</t>
  </si>
  <si>
    <t>Y983AD9AF9</t>
  </si>
  <si>
    <t>Corso avanzato ONE TO ONE su Word Avanzato</t>
  </si>
  <si>
    <t>5714</t>
  </si>
  <si>
    <t>Y323ADE282</t>
  </si>
  <si>
    <t>C2 S.R.L./ELMEC INFORMATICA SPA/DURANTE SPA</t>
  </si>
  <si>
    <t>Fornitura tablet professionali due in uno</t>
  </si>
  <si>
    <t>5712</t>
  </si>
  <si>
    <t>YA73ADB496</t>
  </si>
  <si>
    <t>Manutenzione Fortimanager 2023</t>
  </si>
  <si>
    <t>5711</t>
  </si>
  <si>
    <t>9782431D6D</t>
  </si>
  <si>
    <t>MATRAS LOGISTICA SRL</t>
  </si>
  <si>
    <t>Affidamento del servizio di trasporto di documenti e di apparecchiature nella Regione FVG</t>
  </si>
  <si>
    <t>5710</t>
  </si>
  <si>
    <t>Y893AD33E7</t>
  </si>
  <si>
    <t>FABBRICADIGITALE srl</t>
  </si>
  <si>
    <t>Servizio di manutenzione ed assistenza su sistema MultiUX per la gestione della piattaforma regionale di posta elettronica</t>
  </si>
  <si>
    <t>5709</t>
  </si>
  <si>
    <t>Y183ACF70D</t>
  </si>
  <si>
    <t>RINA SERVICES SPA</t>
  </si>
  <si>
    <t>Fornitura corso CS-03G - Auditor Lead Auditor Sistemi di Gestione per la Sicurezza e SLL-ISO 45001:2018</t>
  </si>
  <si>
    <t>5708</t>
  </si>
  <si>
    <t>Y493AC6958</t>
  </si>
  <si>
    <t>Formazione online ad Assinter Academy edizione 2023/2024</t>
  </si>
  <si>
    <t>5707</t>
  </si>
  <si>
    <t>YAF3AD2893</t>
  </si>
  <si>
    <t>OFFICE SERVICE SRL</t>
  </si>
  <si>
    <t>Fornitura Access Point per MMG</t>
  </si>
  <si>
    <t>5703</t>
  </si>
  <si>
    <t>977454842E</t>
  </si>
  <si>
    <t xml:space="preserve">SOURCESENSE SPA </t>
  </si>
  <si>
    <t>Acquisizione data platform MongoDB e servizi professionali correlati (Acquisizione con Fondi PNRR)</t>
  </si>
  <si>
    <t>5699</t>
  </si>
  <si>
    <t>9772410FD5</t>
  </si>
  <si>
    <t>HTS HI-TECH SERVICES SRL</t>
  </si>
  <si>
    <t>Servizi professionali sul progetto europeo Sunrise</t>
  </si>
  <si>
    <t>5697</t>
  </si>
  <si>
    <t>Y363AC0DF1</t>
  </si>
  <si>
    <t>CENTRO DI FORMAZIONE STS SRL</t>
  </si>
  <si>
    <t>Fornitura del “Corso base di specializzazione in materia di prevenzione incendi”</t>
  </si>
  <si>
    <t>5696</t>
  </si>
  <si>
    <t>YA43AACD90</t>
  </si>
  <si>
    <t>Fornitura di un corso one to one su Power Point</t>
  </si>
  <si>
    <t>5695</t>
  </si>
  <si>
    <t>Y043ABE7F4</t>
  </si>
  <si>
    <t>THE OFFICE S.R.L.</t>
  </si>
  <si>
    <t>Servizio interpretariato per evento Sanità</t>
  </si>
  <si>
    <t>5690</t>
  </si>
  <si>
    <t>YD93AC0FB7</t>
  </si>
  <si>
    <t>GECAL  SPA</t>
  </si>
  <si>
    <t>5687</t>
  </si>
  <si>
    <t>YA53AC6A9C</t>
  </si>
  <si>
    <t>Fornitura di buste per spedizioni sanità</t>
  </si>
  <si>
    <t>5685</t>
  </si>
  <si>
    <t>Y113AB341C</t>
  </si>
  <si>
    <t>LOG80 SRL</t>
  </si>
  <si>
    <t>Sviluppi software su sistema cartella oncologica</t>
  </si>
  <si>
    <t>5684</t>
  </si>
  <si>
    <t>Y683AB2F20</t>
  </si>
  <si>
    <t>TELEPASS SPA</t>
  </si>
  <si>
    <t>Noleggio apparati Telepass e pedaggi</t>
  </si>
  <si>
    <t>5683</t>
  </si>
  <si>
    <t>Y8C3AB2924</t>
  </si>
  <si>
    <t>Fornitura di unità storage e accessori per fotocamera digitale</t>
  </si>
  <si>
    <t>5682</t>
  </si>
  <si>
    <t>Y583AB1443</t>
  </si>
  <si>
    <t>GEO MARKETING SRL</t>
  </si>
  <si>
    <t>Fornitura licenze Mapinfo</t>
  </si>
  <si>
    <t>5681</t>
  </si>
  <si>
    <t>Pubblicazione in GURI di: Avviso di aggiudicazione appalto Tender_27720-ID5151</t>
  </si>
  <si>
    <t>5680</t>
  </si>
  <si>
    <t>YB23AB0939</t>
  </si>
  <si>
    <t>DPS INFORMATICA S.N.C./IS COPY S.R.L. S.B./MACH2 INFORMATICA SRL</t>
  </si>
  <si>
    <t>Fornitura cuffie professionali, webcam e mouse</t>
  </si>
  <si>
    <t>5679</t>
  </si>
  <si>
    <t>YDC3AAED53</t>
  </si>
  <si>
    <t>ENTERPRISE SOLUTIONS SRL/ELMI SRL/DOTFORCE SRL/ FINEWARE SRL/SOFTWAREONE ITALIA SRL</t>
  </si>
  <si>
    <t>SOFTWAREONE ITALIA SRL</t>
  </si>
  <si>
    <t>Rinnovo licenza Nessus Professional - Software di Vulnerability Assessment</t>
  </si>
  <si>
    <t>5678</t>
  </si>
  <si>
    <t>Y933AB882C</t>
  </si>
  <si>
    <t>Pubblicazione su quotidiani nazionali e locali dell':
“Avviso di aggiudicazione appalto Tender_27720–ID5151”</t>
  </si>
  <si>
    <t>5677</t>
  </si>
  <si>
    <t>YF23AC8830</t>
  </si>
  <si>
    <t>LIMIT SRLS</t>
  </si>
  <si>
    <t>Materiale per reintegro cassette Primo Soccorso</t>
  </si>
  <si>
    <t>5675</t>
  </si>
  <si>
    <t>Y063AABC78</t>
  </si>
  <si>
    <t>Lombardini22 S.p.A.</t>
  </si>
  <si>
    <t>Revisione progetto UD</t>
  </si>
  <si>
    <t>5674</t>
  </si>
  <si>
    <t>Y103AB6EAB</t>
  </si>
  <si>
    <t>DEVOTEAM ITALIA S.R.L.</t>
  </si>
  <si>
    <t>Acquisizione di app Power BI Connector per ServiceNow</t>
  </si>
  <si>
    <t>5672</t>
  </si>
  <si>
    <t>YAA3AAF17F</t>
  </si>
  <si>
    <t>Pubblicazione su quotidiani locali e nazionali di: Avviso di aggiudicazione appalto Tender_26785-ID5061</t>
  </si>
  <si>
    <t>5670</t>
  </si>
  <si>
    <t>Y8C3AB243D</t>
  </si>
  <si>
    <t>Acquisizione alimentatori per switch</t>
  </si>
  <si>
    <t>5669</t>
  </si>
  <si>
    <t>9755471557</t>
  </si>
  <si>
    <t>BEANTECH SRL/CONSULENZA INFORMATICA S.R.L.</t>
  </si>
  <si>
    <t>CONSULENZA INFORMATICA S.R.L.</t>
  </si>
  <si>
    <t>Fornitura di notebook prestazionali ad alta mobilità</t>
  </si>
  <si>
    <t>5667</t>
  </si>
  <si>
    <t>Y3C3AA0DCB</t>
  </si>
  <si>
    <t>PUBBLIFORMEZ S.A.S.</t>
  </si>
  <si>
    <t>Partecipazione ai corsi: “Il conto annuale 2022 per la sanità” 
e “Il conto annuale 2022 per funzioni locali”</t>
  </si>
  <si>
    <t>5666</t>
  </si>
  <si>
    <t>Y383A9EB61</t>
  </si>
  <si>
    <t>Corso di aggiornamento sulla gestione dell’emergenza e sulla sorveglianza sanitaria</t>
  </si>
  <si>
    <t>5665</t>
  </si>
  <si>
    <t>Y303A9C8DE</t>
  </si>
  <si>
    <t>CONFINDUSTRIA UDINE</t>
  </si>
  <si>
    <t xml:space="preserve">Corso di formazione “Sicurezza sul lavoro - I Rappresentanti dei lavoratori per la sicurezza”
</t>
  </si>
  <si>
    <t>5664</t>
  </si>
  <si>
    <t>YB03AC2AE7</t>
  </si>
  <si>
    <t>METHODE SRL</t>
  </si>
  <si>
    <t>Acquisizione di attività specialistica su SAP Business Objects</t>
  </si>
  <si>
    <t>5662</t>
  </si>
  <si>
    <t>YA13A9EA44</t>
  </si>
  <si>
    <t>RECEPTIVITI INC.</t>
  </si>
  <si>
    <t>Licenza Receptiviti versione Desktop</t>
  </si>
  <si>
    <t>5661</t>
  </si>
  <si>
    <t>YC83AA0477</t>
  </si>
  <si>
    <t>RETE FERROVIARIA ITALIANA SPA</t>
  </si>
  <si>
    <t>Assistenza personale RFI</t>
  </si>
  <si>
    <t>5660</t>
  </si>
  <si>
    <t>9755494851</t>
  </si>
  <si>
    <t>MINDWORK SRL</t>
  </si>
  <si>
    <t>Counseling psicologico, formazione e comunicazione</t>
  </si>
  <si>
    <t>5659</t>
  </si>
  <si>
    <t>YBA3AB3B6C</t>
  </si>
  <si>
    <t>Servizio di certificazione UNI/PdR 125:2022 Parità di Genere (Gender Equality)</t>
  </si>
  <si>
    <t>5658</t>
  </si>
  <si>
    <t>YF13A9C8EC</t>
  </si>
  <si>
    <t>Servizio di manutenzione hardware a ticket sulle apparecchiature in uso presso gli uffici della Regione Autonoma Friuli Venezia Giulia</t>
  </si>
  <si>
    <t>5657</t>
  </si>
  <si>
    <t>YBB3A9631B</t>
  </si>
  <si>
    <t>LA STILOGRAFICA di E. Lena</t>
  </si>
  <si>
    <t xml:space="preserve">Acquisto penne di rappresentanza per dipendenti </t>
  </si>
  <si>
    <t>5655</t>
  </si>
  <si>
    <t>Y263A9527A</t>
  </si>
  <si>
    <t>Fornitura materiale di rete</t>
  </si>
  <si>
    <t>5654</t>
  </si>
  <si>
    <t>Y5F3A94568</t>
  </si>
  <si>
    <t>MOMENTIVE EUROPE UC</t>
  </si>
  <si>
    <t>Rinnovo abbonamento SURVEY MONKEY applicativo per questionari e sondaggi</t>
  </si>
  <si>
    <t>5652</t>
  </si>
  <si>
    <t>9742248560</t>
  </si>
  <si>
    <t>IS COPY S.R.L. S.B./BEANTECH SRL</t>
  </si>
  <si>
    <t>Fornitura di worstation portatili</t>
  </si>
  <si>
    <t>5650</t>
  </si>
  <si>
    <t>YB93A8FC99</t>
  </si>
  <si>
    <t>ICOS SPA</t>
  </si>
  <si>
    <t>Servizi professionali su sistemi Sophos a supporto del servizio di posta elettronica regionale</t>
  </si>
  <si>
    <t>5649</t>
  </si>
  <si>
    <t>YD13A8D20B</t>
  </si>
  <si>
    <t>AUTOVIE VENETE S.P.A.</t>
  </si>
  <si>
    <t>Canone attraversamento autostrade</t>
  </si>
  <si>
    <t>5648</t>
  </si>
  <si>
    <t>YC23A8D5D8</t>
  </si>
  <si>
    <t>DPS INFORMATICA S.N.C./BEANTECH SRL/MACH2 INFORMATICA SRL</t>
  </si>
  <si>
    <t>Fornitura di pc portatili ad alta mobilità</t>
  </si>
  <si>
    <t>5647</t>
  </si>
  <si>
    <t>Y1E3ACF8AB</t>
  </si>
  <si>
    <t>Rinnovo della quota associativa a: Project Management Institute (PMI) per l’anno 2023</t>
  </si>
  <si>
    <t>5646</t>
  </si>
  <si>
    <t>9738903CFC</t>
  </si>
  <si>
    <t>LEONARDO SPA (già FINMECCANICA SPA)</t>
  </si>
  <si>
    <t>Servizi professionali volti ad analizzare la sicurezza informatica di sistemi informativi</t>
  </si>
  <si>
    <t>5644</t>
  </si>
  <si>
    <t>Y383A85963</t>
  </si>
  <si>
    <t>CDATA SOFTWARE, INC.</t>
  </si>
  <si>
    <t>Licenza cdata per Cosmos DB JDBC Driver</t>
  </si>
  <si>
    <t>5643</t>
  </si>
  <si>
    <t>YEA3A86516</t>
  </si>
  <si>
    <t>CALZAVARA SPA</t>
  </si>
  <si>
    <t>Manutenzione straordinaria impianto elettrico sito 118 FVG</t>
  </si>
  <si>
    <t>5642</t>
  </si>
  <si>
    <t>9756952B7E</t>
  </si>
  <si>
    <t>R1 SPA/PROJECT INFORMATICA SRL /VAR GROUP SPA</t>
  </si>
  <si>
    <t>R1 SPA</t>
  </si>
  <si>
    <t>Acquisizione di licenze software VEEAM per il salvataggio e l’eventuale ripristino di workload su nuovi sistemi server</t>
  </si>
  <si>
    <t>5640</t>
  </si>
  <si>
    <t>Y0F3A6DCB3</t>
  </si>
  <si>
    <t>FATA INFORMATICA S.R.L.</t>
  </si>
  <si>
    <t>Acquisto corso Ethical Hacker</t>
  </si>
  <si>
    <t>5637</t>
  </si>
  <si>
    <t>YF63A84AE8</t>
  </si>
  <si>
    <t>ALTO ADRIATICO REAL ESTATE SRL</t>
  </si>
  <si>
    <t>Fornitura del nuovo “CCNL Industria Metalmeccanica 5 febbraio 2021”</t>
  </si>
  <si>
    <t>5636</t>
  </si>
  <si>
    <t>Y453A7BF09</t>
  </si>
  <si>
    <t>MAGGIOLI EDITORE S.P.A</t>
  </si>
  <si>
    <t>Acquisto manuale e software  "ANALISI DI BILANCIO"</t>
  </si>
  <si>
    <t>5635</t>
  </si>
  <si>
    <t>Y9B3A76E49</t>
  </si>
  <si>
    <t>TECHNOLOGY TRANSFER SRL</t>
  </si>
  <si>
    <t>Acquisto 3 corsi tecnici a catalogo</t>
  </si>
  <si>
    <t>5629</t>
  </si>
  <si>
    <t>Y353A688D1</t>
  </si>
  <si>
    <t>CENTRO STUDI ENTI LOCALI SRL</t>
  </si>
  <si>
    <t>Partecipazione al “Corso pratico operativo sul MEPA”</t>
  </si>
  <si>
    <t>5626</t>
  </si>
  <si>
    <t>Y763A6CB5C</t>
  </si>
  <si>
    <t>CAMST SOC. COOP. A R.L.</t>
  </si>
  <si>
    <t>Servizio di svuotamento e smaltimento, in discarica autorizzata, delle vasche raccolta grassi c/o la mensa Insiel</t>
  </si>
  <si>
    <t>5625</t>
  </si>
  <si>
    <t>Y5C3A6BC82</t>
  </si>
  <si>
    <t>Licenza MobaXterm Professional 20 users con sottoscrizione per 12 mesi</t>
  </si>
  <si>
    <t>5624</t>
  </si>
  <si>
    <t>971720071C</t>
  </si>
  <si>
    <t>TYLER TECHNOLOGIES INC</t>
  </si>
  <si>
    <t>Rinnovo Subscription Data &amp; Insights Open Data Platform</t>
  </si>
  <si>
    <t>5617</t>
  </si>
  <si>
    <t>9714998DF4</t>
  </si>
  <si>
    <t>DGS SPA</t>
  </si>
  <si>
    <t>Avviamento ed integrazione Service Now per Aziende Sanitarie</t>
  </si>
  <si>
    <t>5615</t>
  </si>
  <si>
    <t>9714139917</t>
  </si>
  <si>
    <t>GF TECH SRL</t>
  </si>
  <si>
    <t>Rinnovo licenze Eset per conto dell’Azienda Sanitaria Giuliano Isontina</t>
  </si>
  <si>
    <t>5614</t>
  </si>
  <si>
    <t>ZCC3A8BF0C</t>
  </si>
  <si>
    <t>SCATOLIFICIO UDINESE SRL/CISCRA SPA</t>
  </si>
  <si>
    <t>SCATOLIFICIO UDINESE SRL</t>
  </si>
  <si>
    <t>Fornitura di scatole per spedizioni</t>
  </si>
  <si>
    <t>5611</t>
  </si>
  <si>
    <t>YB63A5B482</t>
  </si>
  <si>
    <t>LILO SRL</t>
  </si>
  <si>
    <t>Fornitura del servizio di lavaggio ed igienizzazione delle autovetture aziendali</t>
  </si>
  <si>
    <t>5610</t>
  </si>
  <si>
    <t>Y853A5B40C</t>
  </si>
  <si>
    <t>AERRE CAR SRL</t>
  </si>
  <si>
    <t>Fornitura del servizio di lavaggio ed igienizzazione delle autovetture aziendali e rifornimento AdBlue</t>
  </si>
  <si>
    <t>5609</t>
  </si>
  <si>
    <t>Y6D3A5B376</t>
  </si>
  <si>
    <t>EXACT LAB SRL</t>
  </si>
  <si>
    <t>Gestione migrazione Cluster Fenice presso la sede della Protezione Civile a Palmanova</t>
  </si>
  <si>
    <t>5608</t>
  </si>
  <si>
    <t>Y003A6187C</t>
  </si>
  <si>
    <t>SIDER TRIESTE GUARDIAFUOCHI SRL</t>
  </si>
  <si>
    <t>Formazione in ambito gestione emergenze e fornitura di slitte d'emergenza</t>
  </si>
  <si>
    <t>5607</t>
  </si>
  <si>
    <t>Y9B3A691AE</t>
  </si>
  <si>
    <t>SATI SRL ANTINFORTUNISTICA</t>
  </si>
  <si>
    <t>Fornitura DPI e personalizzazioni Insiel</t>
  </si>
  <si>
    <t>5606</t>
  </si>
  <si>
    <t>YE33A5B3E4</t>
  </si>
  <si>
    <t>M.T.E. ELETTRONICA  Srl</t>
  </si>
  <si>
    <t>Noleggio affrancatrice postale per 36 mesi</t>
  </si>
  <si>
    <t>5603</t>
  </si>
  <si>
    <t>Y9C39A77AB</t>
  </si>
  <si>
    <t>EduBP S.r.l.</t>
  </si>
  <si>
    <t>Corsi di Project Management</t>
  </si>
  <si>
    <t>5602</t>
  </si>
  <si>
    <t>Y553A582D5</t>
  </si>
  <si>
    <t>Pubblicazione su quotidiani locali e nazionali di: Avviso di aggiudicazione appalto Tender_26379-ID5030</t>
  </si>
  <si>
    <t>5601</t>
  </si>
  <si>
    <t>Y663A4F06C</t>
  </si>
  <si>
    <t xml:space="preserve">INTERACTION DESIGN SOLUTIONS SRL    </t>
  </si>
  <si>
    <t>formazione sulla progettazione del software e testing</t>
  </si>
  <si>
    <t>5599</t>
  </si>
  <si>
    <t>YA33A4EA50</t>
  </si>
  <si>
    <t>Coop Noncello Soc. Coop. Sociale Impresa Sociale Onlus</t>
  </si>
  <si>
    <t xml:space="preserve">Manutenzione ordinaria e primo intervento per la sistemazione delle aree verdi c/o la sede Insiel di Via IV Novembre, Udine
</t>
  </si>
  <si>
    <t>5598</t>
  </si>
  <si>
    <t>YE33A4B8E4</t>
  </si>
  <si>
    <t>Adeguamento tecnologico multimediale e network sala Pasolini a Pordenone e sala Consiglio Regionale di Udine</t>
  </si>
  <si>
    <t>5597</t>
  </si>
  <si>
    <t>97081288A8</t>
  </si>
  <si>
    <t>RICCA IT SRL/TEL&amp;CO SRL/INITZERO SRL/ITC SOLUTIONS SRL/COMPUTER DESIGN SRL/ASYSTEL ITALIA SPA/BEANTECH SRL</t>
  </si>
  <si>
    <t>COMPUTER DESIGN SRL</t>
  </si>
  <si>
    <t>Acquisizione di licenze software Parallels RAS per il lavoro da remoto dei dipendenti della Regione Autonoma Friuli Venezia Giulia</t>
  </si>
  <si>
    <t>5596</t>
  </si>
  <si>
    <t>Y563A51259</t>
  </si>
  <si>
    <t>NBL VITOLO S.r.l.</t>
  </si>
  <si>
    <t>Acquisto gadget aziendali</t>
  </si>
  <si>
    <t>5595</t>
  </si>
  <si>
    <t>Pubblicazione in GURI di: Avviso di aggiudicazione appalto Tender_26379-ID5030</t>
  </si>
  <si>
    <t>5591</t>
  </si>
  <si>
    <t>Y023A5F1CE</t>
  </si>
  <si>
    <t>INSOFT SRL</t>
  </si>
  <si>
    <t>Servizio di manutenzione evolutiva del sistema Consultori familiari delle Aziende Sanitarie della Regione Friuli-Venezia Giulia</t>
  </si>
  <si>
    <t>5589</t>
  </si>
  <si>
    <t>YDE3A41CA1</t>
  </si>
  <si>
    <t>SISTEMI CALORE SRL/LA CLIMATIZZAZIONE DI BASTIANI P./GLAUCO DECORTI S.r.l.</t>
  </si>
  <si>
    <t>SISTEMI CALORE SRL</t>
  </si>
  <si>
    <t xml:space="preserve">Manutenzione straordinaria Torre Evaporativa a servizio del gruppo refrigeratore
</t>
  </si>
  <si>
    <t>5588</t>
  </si>
  <si>
    <t>YEB3A41268</t>
  </si>
  <si>
    <t>HARPACEAS SRL</t>
  </si>
  <si>
    <t>Servizio di aggiornamento ed assistenza del software ParatiePlus</t>
  </si>
  <si>
    <t>5586</t>
  </si>
  <si>
    <t>YB03A454DD</t>
  </si>
  <si>
    <t>TELECOM ITALIA S.P.A. UTENZE</t>
  </si>
  <si>
    <t>Servizio housing rack via San Maurizio Trieste</t>
  </si>
  <si>
    <t>5585</t>
  </si>
  <si>
    <t>9699115AE4</t>
  </si>
  <si>
    <t>POSTEL S.P.A./VAR GROUP SPA/SOFTWAREONE ITALIA SRL</t>
  </si>
  <si>
    <t>POSTEL S.P.A.</t>
  </si>
  <si>
    <t>Acquisizione servizi Microsoft Azure tramite contratto "Server and Cloud Enrollment”</t>
  </si>
  <si>
    <t>5584</t>
  </si>
  <si>
    <t>YC03A3EC58</t>
  </si>
  <si>
    <t>HEALTH ZONE DI LUCA STEFFAN/LIMIT SRLS</t>
  </si>
  <si>
    <t>HEALTH ZONE DI LUCA STEFFAN</t>
  </si>
  <si>
    <t>Acquisto defibrillatori</t>
  </si>
  <si>
    <t>5583</t>
  </si>
  <si>
    <t>YDC3A3B61F</t>
  </si>
  <si>
    <t>SOFTWARE PRODUCTS ITALIA S.r.l.</t>
  </si>
  <si>
    <t>Noleggio licenze di applicativo per la gestione delle password</t>
  </si>
  <si>
    <t>5582</t>
  </si>
  <si>
    <t>YAF3A40141</t>
  </si>
  <si>
    <t>Pubblicazione su quotidiani nazionali e locali del bando di: ESTRATTO DI BANDO DI GARA Tender_31315–ID5519</t>
  </si>
  <si>
    <t>5581</t>
  </si>
  <si>
    <t>Pubblicazione in GURI di: ESTRATTO DI BANDO DI GARA Tender_31315–ID5519</t>
  </si>
  <si>
    <t>5579</t>
  </si>
  <si>
    <t>Y6D3A5B471</t>
  </si>
  <si>
    <t>Pubblicazione su quotidiani nazionali e locali del bando di: Estratto bando di gara Tender_31615–ID5189</t>
  </si>
  <si>
    <t>5578</t>
  </si>
  <si>
    <t>9691247E02</t>
  </si>
  <si>
    <t>FORRESTER RESEARCH LIMITED</t>
  </si>
  <si>
    <t>Servizio di Advisory Tecnologico in ambito IT</t>
  </si>
  <si>
    <t>5577</t>
  </si>
  <si>
    <t>Y483A29145</t>
  </si>
  <si>
    <t xml:space="preserve">UNIVERSITÀ CAMPUS BIO-MEDICO </t>
  </si>
  <si>
    <t>Partecipazione al "Master Universitario di II livello in Homeland Security"</t>
  </si>
  <si>
    <t>5575</t>
  </si>
  <si>
    <t>Y293A2E514</t>
  </si>
  <si>
    <t>AIFOS SERVICE - SOC. COOP.</t>
  </si>
  <si>
    <t>Personalizzazioni della piattaforma per la gestione della sicurezza sul lavoro</t>
  </si>
  <si>
    <t>5574</t>
  </si>
  <si>
    <t>Pubblicazione GURI di: Estratto di bando di gara Tender_31615–ID5189</t>
  </si>
  <si>
    <t>5573</t>
  </si>
  <si>
    <t>Y263A3E913</t>
  </si>
  <si>
    <t>CLEVERBRIDGE AG</t>
  </si>
  <si>
    <t>Licenza triennali Acronis Cyber Protect Home Office</t>
  </si>
  <si>
    <t>5571</t>
  </si>
  <si>
    <t>Y023A24684</t>
  </si>
  <si>
    <t>APPLE DISTRIBUTION INTERNATIONAL</t>
  </si>
  <si>
    <t xml:space="preserve">Adesione annuale ad Apple Developer </t>
  </si>
  <si>
    <t>5570</t>
  </si>
  <si>
    <t>Pubblicazione GURI di: Estratto di bando di gara Tender_31056-ID5479</t>
  </si>
  <si>
    <t>5567</t>
  </si>
  <si>
    <t>YF73A35E4B</t>
  </si>
  <si>
    <t>Pubblicazione su quotidiani nazionali e locali del bando di: Estratto di bando di gara Tender_31056–ID5479</t>
  </si>
  <si>
    <t>5565</t>
  </si>
  <si>
    <t>Y1A3A1DB40</t>
  </si>
  <si>
    <t>WOLTERS KLUWER ITALIA SRL</t>
  </si>
  <si>
    <t>Rinnovo abbonamento libri in formato e-book: Contabilità e Bilancio, Fisco</t>
  </si>
  <si>
    <t>5564</t>
  </si>
  <si>
    <t>Y703A2C731</t>
  </si>
  <si>
    <t>CISCRA SPA/FACAU CANCELLERIA SRL/MAESTRIPIERI SRL/VALSECCHI CANCELLERIA S.R.L.</t>
  </si>
  <si>
    <t>5559</t>
  </si>
  <si>
    <t>YD93A30DA7</t>
  </si>
  <si>
    <t>CISCRA SPA/ERREDIESSE GRAFICA SPA</t>
  </si>
  <si>
    <t>Acquisto modulo bianco con perfori per Tessera Sanitaria</t>
  </si>
  <si>
    <t>5558</t>
  </si>
  <si>
    <t>Z2E3A0F06D</t>
  </si>
  <si>
    <t>5557</t>
  </si>
  <si>
    <t>Y013A15317</t>
  </si>
  <si>
    <t>SF SISTEMI</t>
  </si>
  <si>
    <t>Servizio di modifica impostazioni dispositivo Siemens SYNCO per collegamento diretto tra Web Server e rete Insiel - Sede di Feletto Umberto</t>
  </si>
  <si>
    <t>5556</t>
  </si>
  <si>
    <t>9709332A3A</t>
  </si>
  <si>
    <t>FORMEL S.R.L.</t>
  </si>
  <si>
    <t>Servizi di Formazione e aggiornamento professionale per il personale della Regione Friuli Venezia Giulia inerenti tematiche “Fiscali, giuridiche, amministrative e di gestione del personale”</t>
  </si>
  <si>
    <t>5555</t>
  </si>
  <si>
    <t>Y403A6978C</t>
  </si>
  <si>
    <t>Corsi di formazione su Sharepoint</t>
  </si>
  <si>
    <t>5554</t>
  </si>
  <si>
    <t>Y4539FAF26</t>
  </si>
  <si>
    <t>Iscrizione al webinar Confindustria Udine sulla sicurezza sul lavoro</t>
  </si>
  <si>
    <t>5553</t>
  </si>
  <si>
    <t>YD93A05199</t>
  </si>
  <si>
    <t>DIGITAL RIVER IRELAND LTD</t>
  </si>
  <si>
    <t>Fee per mantenimento certificazione Service Now</t>
  </si>
  <si>
    <t>5550</t>
  </si>
  <si>
    <t>Y4E3A107C2</t>
  </si>
  <si>
    <t>MIX S.r.l.</t>
  </si>
  <si>
    <t>Fornitura dei servizi del Milan Internet Exchange</t>
  </si>
  <si>
    <t>5548</t>
  </si>
  <si>
    <t>Y853A0FE12</t>
  </si>
  <si>
    <t>Pubblicazione su quotidiani nazionali e locali del bando di: Avviso di aggiudicazione appalto Tender_28162–ID5204</t>
  </si>
  <si>
    <t>5547</t>
  </si>
  <si>
    <t>Pubblicazione in GURI di: Avviso di aggiudicazione appalto Tender_28162–ID5204</t>
  </si>
  <si>
    <t>5546</t>
  </si>
  <si>
    <t>Y1D3A04EF8</t>
  </si>
  <si>
    <t>AGENZIA DELLE ENTRATE</t>
  </si>
  <si>
    <t>Canoni Consorzio Di Bonifica Pianura Friulana 2023</t>
  </si>
  <si>
    <t>5545</t>
  </si>
  <si>
    <t>Y943A016CD</t>
  </si>
  <si>
    <t>TOW 80 SRL</t>
  </si>
  <si>
    <t>Servizi applicativi su piattaforma ServiceNow</t>
  </si>
  <si>
    <t>5544</t>
  </si>
  <si>
    <t>YA43A0735B</t>
  </si>
  <si>
    <t>Pubblicazione su quotidiani nazionali e locali del bando di: "Estratto di bando di gara Tender_30984–ID5462"</t>
  </si>
  <si>
    <t>5543</t>
  </si>
  <si>
    <t>Y1C3A10DE4</t>
  </si>
  <si>
    <t>MPA SOLUTIONS SOC.COOP.A.R.L.</t>
  </si>
  <si>
    <t>Servizio di manutenzione ordinaria e di supporto tecnico sul sistema integrato Mitris FVG per la Regione Autonoma Friuli Venezia Giulia</t>
  </si>
  <si>
    <t>5542</t>
  </si>
  <si>
    <t>Pubblicazione in GURI di: "Estratto di bando di gara
"Tender_30984–ID5462"</t>
  </si>
  <si>
    <t>5539</t>
  </si>
  <si>
    <t>YB53A00A20</t>
  </si>
  <si>
    <t>AUTOSTRADE PER L'ITALIA S.P.A.</t>
  </si>
  <si>
    <t>5538</t>
  </si>
  <si>
    <t>Y1C3A00A11</t>
  </si>
  <si>
    <t>5537</t>
  </si>
  <si>
    <t>Y2E3A00A04</t>
  </si>
  <si>
    <t>5536</t>
  </si>
  <si>
    <t>YB83A009F4</t>
  </si>
  <si>
    <t>5535</t>
  </si>
  <si>
    <t>Y2F39FAE1F</t>
  </si>
  <si>
    <t>ORDINE INGEGNERI PROVINCIA DI PORDENONE</t>
  </si>
  <si>
    <t xml:space="preserve">Partecipazione al corso: I nuovi DM 01-02-03/09/2021 relativi alla sicurezza antincendio sui luoghi di lavoro
</t>
  </si>
  <si>
    <t>5534</t>
  </si>
  <si>
    <t>Y5139FC01C</t>
  </si>
  <si>
    <t>F&amp;M INGEGNERIA SPA /STUDIO ING. MARTINI S.R.L.</t>
  </si>
  <si>
    <t xml:space="preserve">F&amp;M INGEGNERIA SPA </t>
  </si>
  <si>
    <t>Verifica progetto UD</t>
  </si>
  <si>
    <t>5533</t>
  </si>
  <si>
    <t>Y9539FAF24</t>
  </si>
  <si>
    <t>Fornitura di adattatori per dischi SSD</t>
  </si>
  <si>
    <t>5532</t>
  </si>
  <si>
    <t>Pubblicazione su quotidiani nazionali e locali del bando di: Estratto di bando di gara Tender_31162–ID5477</t>
  </si>
  <si>
    <t>5530</t>
  </si>
  <si>
    <t>Y823A75CC3</t>
  </si>
  <si>
    <t>Associazione ANAI</t>
  </si>
  <si>
    <t>Partecipazione al corso "Risorsa non trovata il ruolo degli archivi e degli archivisti nella conservazione delle memorie del Web"</t>
  </si>
  <si>
    <t>5529</t>
  </si>
  <si>
    <t>Pubblicazione in GURI di: Estratto di bando di gara Tender_31162–ID5477</t>
  </si>
  <si>
    <t>5528</t>
  </si>
  <si>
    <t>YD939F52AD</t>
  </si>
  <si>
    <t>Servizi applicativi in ambito BMC Discovery</t>
  </si>
  <si>
    <t>5527</t>
  </si>
  <si>
    <t>Y4139F3674</t>
  </si>
  <si>
    <t>EPI EUROPE B.V.</t>
  </si>
  <si>
    <t>Rinnovo certificazione TIA-942 Anno 2023 - 2024</t>
  </si>
  <si>
    <t>5526</t>
  </si>
  <si>
    <t>Y9139F27BD</t>
  </si>
  <si>
    <t>FIGMA, INC.</t>
  </si>
  <si>
    <t>Noleggio 10 editors per piattaforma all in one 
+ ulteriori 10 editors
+ 20 licenze Figjam</t>
  </si>
  <si>
    <t>5525</t>
  </si>
  <si>
    <t>YC539F34C6</t>
  </si>
  <si>
    <t>CIVIDIN VIAGGI SRL</t>
  </si>
  <si>
    <t>Spese viaggio e ospitalità relatori evento sanità 15 febbraio</t>
  </si>
  <si>
    <t>5524</t>
  </si>
  <si>
    <t>Y0F39F1463</t>
  </si>
  <si>
    <t>ARSLOGICA SISTEMI S.R.L.</t>
  </si>
  <si>
    <t>Fornitura di moduli ricetrasmettitori SFP FC</t>
  </si>
  <si>
    <t>5523</t>
  </si>
  <si>
    <t>Y1539EBDC3</t>
  </si>
  <si>
    <t>Iscrizione al corso: La gestione dei conflitti per il miglioramento del clima organizzativo</t>
  </si>
  <si>
    <t>5522</t>
  </si>
  <si>
    <t>Y8639F56C7</t>
  </si>
  <si>
    <t>A2A ENERGIA SPA</t>
  </si>
  <si>
    <t>Fornitura energia elettrica al POD IT001E10574846 della rete Ermes finito in salvaguardia</t>
  </si>
  <si>
    <t>5521</t>
  </si>
  <si>
    <t>Y3039EC219</t>
  </si>
  <si>
    <t>BEANTECH SRL</t>
  </si>
  <si>
    <t>Fornitura di connettori di rete SFP in fibra ottica</t>
  </si>
  <si>
    <t>5515</t>
  </si>
  <si>
    <t>Y8339E2FD4</t>
  </si>
  <si>
    <t>CAMPUSTORE SRL</t>
  </si>
  <si>
    <t>Componentistica per progetto telemetria</t>
  </si>
  <si>
    <t>5513</t>
  </si>
  <si>
    <t>981249248F</t>
  </si>
  <si>
    <t xml:space="preserve">Acquisto del credito postale SMA per le lettere per screening nel periodo: dal 12/02/2023 al 30/08/2023
</t>
  </si>
  <si>
    <t>5512</t>
  </si>
  <si>
    <t>YAB39E2AEC</t>
  </si>
  <si>
    <t>METPROMO SNC di A.Tonut e M.Polo</t>
  </si>
  <si>
    <t>Realizzazione di 20 targhette in forex dimensione cm.11 x 7 spessore mm. 3 per il parcheggio biciclette sotto portico</t>
  </si>
  <si>
    <t>5511</t>
  </si>
  <si>
    <t>YF639E6D38</t>
  </si>
  <si>
    <t>SITE S.p.A.</t>
  </si>
  <si>
    <t>Predisposizione utenza collegamento fibra ottica</t>
  </si>
  <si>
    <t>5510</t>
  </si>
  <si>
    <t>Y2939EA9A9</t>
  </si>
  <si>
    <t>Fornitura Access Point</t>
  </si>
  <si>
    <t>5508</t>
  </si>
  <si>
    <t>Y7A39DF875</t>
  </si>
  <si>
    <t>ACTALIS S.P.A.</t>
  </si>
  <si>
    <t>Acquisto certificato SSL Domain Validation</t>
  </si>
  <si>
    <t>5507</t>
  </si>
  <si>
    <t>96694667C4</t>
  </si>
  <si>
    <t>INTERSISTEMI ITALIA SPA/YOCTOIT SRL/DURANTE SPA</t>
  </si>
  <si>
    <t>INTERSISTEMI ITALIA SPA</t>
  </si>
  <si>
    <t>Servizio di assistenza e manutenzione hardware e software su dispositivi IBM Risc siti nel Data Center Insiel di Trieste e Palmanova</t>
  </si>
  <si>
    <t>5504</t>
  </si>
  <si>
    <t>YDB39D555F</t>
  </si>
  <si>
    <t>FAST LANE ITALIA S.R.L.</t>
  </si>
  <si>
    <t>Acquisto Corsi Cisco a catalogo</t>
  </si>
  <si>
    <t>5503</t>
  </si>
  <si>
    <t>YBF39D6D33</t>
  </si>
  <si>
    <t>9Q9 SRL/RADIN GIANLUCA PERITO INDUSTRIALE/PASTROVICCHIO ALESSANDRO PERITO INDUSTRIALE</t>
  </si>
  <si>
    <t>9Q9 SRL</t>
  </si>
  <si>
    <t>Calcolo illuminotecnico relativo all'illuminazione di emergenza - Sede Insiel Trieste</t>
  </si>
  <si>
    <t>5501</t>
  </si>
  <si>
    <t>Y9D39D9BEC</t>
  </si>
  <si>
    <t>Servizio di certificazione ISO 22301:2019</t>
  </si>
  <si>
    <t>5498</t>
  </si>
  <si>
    <t>ZCF39BC025</t>
  </si>
  <si>
    <t>5493</t>
  </si>
  <si>
    <t>Y7239CE4C0</t>
  </si>
  <si>
    <t>INNOVATEL SAS DI PIETRO BERGAMINI E C.</t>
  </si>
  <si>
    <t>Acquisto corsi di progettazione e analisi in ambito ICT</t>
  </si>
  <si>
    <t>5490</t>
  </si>
  <si>
    <t>Y9839CA37F</t>
  </si>
  <si>
    <t>NWI SRL</t>
  </si>
  <si>
    <t>Fornitura di servizi professionali ICT in ambito territoriale</t>
  </si>
  <si>
    <t>5487</t>
  </si>
  <si>
    <t>Y4E39C7FDD</t>
  </si>
  <si>
    <t>PUNTO STAMPA</t>
  </si>
  <si>
    <t>Servizio di personalizzazione di buste per imbustatrice (cod. 54010258 - 11,5x23 2 FIN - solo Timbro SMA/NE/036/2007)</t>
  </si>
  <si>
    <t>5485</t>
  </si>
  <si>
    <t>YEF39D58CD</t>
  </si>
  <si>
    <t>Pubblicazione su quotidiani nazionali e locali del bando di "AggiudicazioneTender_27067–ID5082"</t>
  </si>
  <si>
    <t>5484</t>
  </si>
  <si>
    <t>Pubblicazione in GURI di: Avvisio di aggiudicazione appalto Tender_27067–ID5082</t>
  </si>
  <si>
    <t>5481</t>
  </si>
  <si>
    <t>Y8B39B898A</t>
  </si>
  <si>
    <t>Partecipazione al corso: CK-01G - Auditor/Lead Auditor Sistemi di Gestione: Metodologia di Audit</t>
  </si>
  <si>
    <t>5480</t>
  </si>
  <si>
    <t>Y8D39C25F9</t>
  </si>
  <si>
    <t>Servizio di personalizzazione buste Insiel</t>
  </si>
  <si>
    <t>5478</t>
  </si>
  <si>
    <t>Y1D39C05D3</t>
  </si>
  <si>
    <t>REISS ROMOLI SRL</t>
  </si>
  <si>
    <t>Acquisto Corso di Agile Business Analysis</t>
  </si>
  <si>
    <t>5476</t>
  </si>
  <si>
    <t>Y7039C7761</t>
  </si>
  <si>
    <t>Noleggio licenza sw per la produzioni di animazioni in 3D per il laboratorio Academy Insiel</t>
  </si>
  <si>
    <t>5475</t>
  </si>
  <si>
    <t>Y9239BBA7D</t>
  </si>
  <si>
    <t>BIT4ID SRL</t>
  </si>
  <si>
    <t>Servizi applicativi su Middleware Universale</t>
  </si>
  <si>
    <t>5474</t>
  </si>
  <si>
    <t>YA439C76B0</t>
  </si>
  <si>
    <t>ARTICULATE GLOBAL, LLC</t>
  </si>
  <si>
    <t>Noleggio annuale licenza sw per accesso a varie risorse multimediali</t>
  </si>
  <si>
    <t>5473</t>
  </si>
  <si>
    <t>YB539BBC14</t>
  </si>
  <si>
    <t>RIPE NETWORK COORDINATION CENTRE</t>
  </si>
  <si>
    <t>Canone LIR it.mercurio-fvg anno 2023</t>
  </si>
  <si>
    <t>5472</t>
  </si>
  <si>
    <t>YE839BBF0A</t>
  </si>
  <si>
    <t>ASU GI - AZIENDA SANITARIA UNIVERSITARIA GIULIANO ISONTINA</t>
  </si>
  <si>
    <t>Visita ispettiva biennale - Verifica impianto elettrico di messa a terra c/o sede di Trieste</t>
  </si>
  <si>
    <t>5471</t>
  </si>
  <si>
    <t>Y5039BB186</t>
  </si>
  <si>
    <t>GA SERVICE S.R.L.</t>
  </si>
  <si>
    <t xml:space="preserve">Acquisizione dischi fissi SSD </t>
  </si>
  <si>
    <t>5470</t>
  </si>
  <si>
    <t>Y6F39B9C77</t>
  </si>
  <si>
    <t>Servizi professionali per la progettazione di una nuova architettura dedicata a SAS integrata con una piattaforma a microservizi Red Hat Openshift</t>
  </si>
  <si>
    <t>5469</t>
  </si>
  <si>
    <t>Y2639B8CB6</t>
  </si>
  <si>
    <t>Servizio di pulizia dei locali del Disaster Recovery- Sede Protezione Civile Palmanova</t>
  </si>
  <si>
    <t>5468</t>
  </si>
  <si>
    <t>YC939B239D</t>
  </si>
  <si>
    <t>5467</t>
  </si>
  <si>
    <t>HL7 ITALIA</t>
  </si>
  <si>
    <t>Prosecuzione dell’attività formativa con HL7 Italia per l’anno 2023</t>
  </si>
  <si>
    <t>5466</t>
  </si>
  <si>
    <t>Y563A05196</t>
  </si>
  <si>
    <t>BUSINESS SCHOOL24 S.P.A.</t>
  </si>
  <si>
    <t>Iscrizione di n. 1 risorsa interna al “Master Innovation Management”</t>
  </si>
  <si>
    <t>5465</t>
  </si>
  <si>
    <t>Y9439BC1E4</t>
  </si>
  <si>
    <t>Fornitura dei servizi di hosting e peering internet pubblico</t>
  </si>
  <si>
    <t>5464</t>
  </si>
  <si>
    <t>Z77397D4F0</t>
  </si>
  <si>
    <t>5461</t>
  </si>
  <si>
    <t>Y0739B139A</t>
  </si>
  <si>
    <t>BCS SRL</t>
  </si>
  <si>
    <t>Fornitura apparati per sala riunioni</t>
  </si>
  <si>
    <t>5460</t>
  </si>
  <si>
    <t>CANOVA CLUB</t>
  </si>
  <si>
    <t>Rnnovo adesione per l'anno 2023 a Canova Club</t>
  </si>
  <si>
    <t>5457</t>
  </si>
  <si>
    <t>YE039AE338</t>
  </si>
  <si>
    <t>VAR GROUP SPA</t>
  </si>
  <si>
    <t>Acquisizione prodotto Salesforce - Services - Marketing Cloud</t>
  </si>
  <si>
    <t>5456</t>
  </si>
  <si>
    <t>Y0F39ACF2A</t>
  </si>
  <si>
    <t>INALP DISTRIBUTION AG</t>
  </si>
  <si>
    <t>Servizi professionali per supporto configurazione apparati</t>
  </si>
  <si>
    <t>5455</t>
  </si>
  <si>
    <t>96631446B0</t>
  </si>
  <si>
    <t>NOUVELLE SRL</t>
  </si>
  <si>
    <t>Servizi professionali ad alta specializzazione per attività sul prodotto software TOM</t>
  </si>
  <si>
    <t>5454</t>
  </si>
  <si>
    <t>Y9639A9377</t>
  </si>
  <si>
    <t>SPS SRL a socio unico</t>
  </si>
  <si>
    <t>Rinnovo SPS Service Program per ufficio Statistica</t>
  </si>
  <si>
    <t>5453</t>
  </si>
  <si>
    <t>Y0339A4A82</t>
  </si>
  <si>
    <t>Partecipazione a dei webinar per il gruppo Servizi Amministrativi Integrati</t>
  </si>
  <si>
    <t>5451</t>
  </si>
  <si>
    <t>Y1F399D77F</t>
  </si>
  <si>
    <t>ENAIP  FVG</t>
  </si>
  <si>
    <t>Corso di aggiornamento dei lavoratori per i settori della classe rischio basso, medio, alto</t>
  </si>
  <si>
    <t>5450</t>
  </si>
  <si>
    <t>YC739AB63E</t>
  </si>
  <si>
    <t>Pubblicazione su quotidiani nazionali e locali del bando di aggiudicazione Tender_26352 – ID4973</t>
  </si>
  <si>
    <t>5449</t>
  </si>
  <si>
    <t>Pubblicazione in GURI di: Avvisio di aggiudicazione appalto Tender_26352-ID4973</t>
  </si>
  <si>
    <t>5448</t>
  </si>
  <si>
    <t>Y2A39A4846</t>
  </si>
  <si>
    <t>AD CONSULTING SPA</t>
  </si>
  <si>
    <t>Servizio di assistenza al prodotto software Prysm Appcontrol per la gestione del sistema di controllo accessi/varchi di Insiel</t>
  </si>
  <si>
    <t>5446</t>
  </si>
  <si>
    <t>Y3639AE66C</t>
  </si>
  <si>
    <t>COMMERCIALISTA TELEMATICO SRL</t>
  </si>
  <si>
    <t xml:space="preserve">Abbonamento rivista online "Commercialista Telematico” opzione Base con durata di 365 giorni </t>
  </si>
  <si>
    <t>5445</t>
  </si>
  <si>
    <t>COMITATO TERMOTECNICO ITALIANO CTI</t>
  </si>
  <si>
    <t>Versamento della quota associativa relativa all’anno 2023 per il C.T.I.</t>
  </si>
  <si>
    <t>5444</t>
  </si>
  <si>
    <t xml:space="preserve">Versamento della quota biennale per gli anni 2023/2024 all’associazione A.N.U.S.C.A. 
</t>
  </si>
  <si>
    <t>5443</t>
  </si>
  <si>
    <t>CLUSIT</t>
  </si>
  <si>
    <t xml:space="preserve">Rinnovo adesione per l’anno 2023  a CLUSIT </t>
  </si>
  <si>
    <t>5442</t>
  </si>
  <si>
    <t>ANORC - ASSOC.NAZ. PER OPERATORI</t>
  </si>
  <si>
    <t xml:space="preserve">Quota associativa relativa all’anno 2023 ANORC </t>
  </si>
  <si>
    <t>5441</t>
  </si>
  <si>
    <t>YAD399F9D9</t>
  </si>
  <si>
    <t>ALFA CONSULENZE SRL</t>
  </si>
  <si>
    <t>Prosecuzione dell’attività formativa con Alfa Consulenze nell’anno 2023 per i dipendenti INSIEL</t>
  </si>
  <si>
    <t>5439</t>
  </si>
  <si>
    <t>YA5399D65B</t>
  </si>
  <si>
    <t>CLYCO SRL</t>
  </si>
  <si>
    <t>Fornitura monitor e accessori per sala riunioni</t>
  </si>
  <si>
    <t>5438</t>
  </si>
  <si>
    <t>Y12399CF17</t>
  </si>
  <si>
    <t>CENTRO CONTABILE  S.N.C. DI VIANI ALESSANDRO E IVANO</t>
  </si>
  <si>
    <t>Acquisto cancelleria varia</t>
  </si>
  <si>
    <t>5437</t>
  </si>
  <si>
    <t>Z18397A5C3</t>
  </si>
  <si>
    <t>5436</t>
  </si>
  <si>
    <t>Y6139971AB</t>
  </si>
  <si>
    <t>SINTHERA SRL</t>
  </si>
  <si>
    <t>Manutenzione software ex Provincia di Udine</t>
  </si>
  <si>
    <t>5433</t>
  </si>
  <si>
    <t>Y79398B01F</t>
  </si>
  <si>
    <t>Servizio professionale in ambito Sorveglianza Sanitaria ed attività opzionali correlate</t>
  </si>
  <si>
    <t>5432</t>
  </si>
  <si>
    <t>Y8A398C94B</t>
  </si>
  <si>
    <t xml:space="preserve">Fornitura di carta A4 80 grammi </t>
  </si>
  <si>
    <t>5431</t>
  </si>
  <si>
    <t>Y08397F9B1</t>
  </si>
  <si>
    <t>Partecipazione al corso di formazione per dirigenti SSL</t>
  </si>
  <si>
    <t>5430</t>
  </si>
  <si>
    <t>960335071E</t>
  </si>
  <si>
    <t>IS COPY S.R.L. S.B./INTECH SRL</t>
  </si>
  <si>
    <t>INTECH SRL</t>
  </si>
  <si>
    <t xml:space="preserve">Fornitura attrezzature per sala multimediale musei Provinciali di Borgo Castello a Gorizia.
</t>
  </si>
  <si>
    <t>5429</t>
  </si>
  <si>
    <t>Y4439838ED</t>
  </si>
  <si>
    <t>ORACLE ITALIA SRL</t>
  </si>
  <si>
    <t>Servizio di manutenzione prodotti software Oracle (software Oracle Database In-Memory e Oracle Audit Vault and Database Firewall)</t>
  </si>
  <si>
    <t>5428</t>
  </si>
  <si>
    <t>YC43983B12</t>
  </si>
  <si>
    <t>COOP.SOC.LAV.UNITI F.BASAGLIA SRL</t>
  </si>
  <si>
    <t>Riqualificazione 6 fioriere esterne con interramento di nuove piante - sede Insiel Trieste</t>
  </si>
  <si>
    <t>5427</t>
  </si>
  <si>
    <t>Y5D397F235</t>
  </si>
  <si>
    <t>ESATTO SPA</t>
  </si>
  <si>
    <t>Abbonamento annuale per il 2023 per stallo nr. 07 del parcheggio di via del Ronco</t>
  </si>
  <si>
    <t>5426</t>
  </si>
  <si>
    <t>Y4D39BC54E</t>
  </si>
  <si>
    <t>Acquisizione bretelle ottiche</t>
  </si>
  <si>
    <t>5425</t>
  </si>
  <si>
    <t>YDC397D2BF</t>
  </si>
  <si>
    <t>TECNOING 545 S.R.L.</t>
  </si>
  <si>
    <t>progettazione strutturale manutenzione copertura CED</t>
  </si>
  <si>
    <t>5424</t>
  </si>
  <si>
    <t>YCD395AD90</t>
  </si>
  <si>
    <t xml:space="preserve">corso “Lead Auditor secondo la norma ISO 22301:Gestione della Continuità Operativa AICQ SICEV” </t>
  </si>
  <si>
    <t>5423</t>
  </si>
  <si>
    <t>Y453975AA1</t>
  </si>
  <si>
    <t>THE MUSIC BED, LLC</t>
  </si>
  <si>
    <t xml:space="preserve">Abbonamento annuale alla piattaforma musicale on line per Centro produzioni televisive </t>
  </si>
  <si>
    <t>5422</t>
  </si>
  <si>
    <t>YEC3970C1A</t>
  </si>
  <si>
    <t>ENVATO ELEMENTS PTY LTD</t>
  </si>
  <si>
    <t>Abbonamento annuale ad una piattaforma digitale di risorse multimediali</t>
  </si>
  <si>
    <t>5421</t>
  </si>
  <si>
    <t>YE8397519E</t>
  </si>
  <si>
    <t>GROWENS SPA</t>
  </si>
  <si>
    <t>Rinnovo annuale canone MailUp per diffusione newsletter interna - Anno 2023</t>
  </si>
  <si>
    <t>5420</t>
  </si>
  <si>
    <t>Y753975104</t>
  </si>
  <si>
    <t>CER STUDIO</t>
  </si>
  <si>
    <t>Servizi di assistenza e manutenzione gestione dei registri di carico e scarico rifiuti, presentazione del MUD</t>
  </si>
  <si>
    <t>5419</t>
  </si>
  <si>
    <t>Y3F39732C6</t>
  </si>
  <si>
    <t>Fornitura licenze VPN</t>
  </si>
  <si>
    <t>5418</t>
  </si>
  <si>
    <t>ASSINFORM ASSOCIAZIONE</t>
  </si>
  <si>
    <t xml:space="preserve">Versamento della quota associativa relativa all’anno 2023 per l’associazione ANITEC - ASSINFORM
</t>
  </si>
  <si>
    <t>5417</t>
  </si>
  <si>
    <t>Z0D3972938</t>
  </si>
  <si>
    <t>Pubblicazione su quotidiani nazionali e locali della pubblicazione di: Avvisio di aggiudicazione appalto Tender_25775-ID4981</t>
  </si>
  <si>
    <t>5416</t>
  </si>
  <si>
    <t>ZA5396D5AB</t>
  </si>
  <si>
    <t>Acquisto credito postale anticipato SMA per lettere screening
dal 09/01/2023 al 10/02/2023</t>
  </si>
  <si>
    <t>5415</t>
  </si>
  <si>
    <t>YA0396F0C1</t>
  </si>
  <si>
    <t>FREEPIK COMPANY S.L.</t>
  </si>
  <si>
    <t>Noleggio annuale di licenza software per accesso a foto e immagini multimediali per Lab Insiel Accademy</t>
  </si>
  <si>
    <t>5414</t>
  </si>
  <si>
    <t>YDB396D198</t>
  </si>
  <si>
    <t>ARTLIST LTD</t>
  </si>
  <si>
    <t>Noleggio annuale di licenza software per accesso a risorse multimediali per Lab Insiel Accademy</t>
  </si>
  <si>
    <t>5413</t>
  </si>
  <si>
    <t>Y353974F74</t>
  </si>
  <si>
    <t>ULTRAPROMEDIA SRL</t>
  </si>
  <si>
    <t>Acquisto SONGMICS Pattumiera, Cestino Triplo, 3 x 18L, Pattumiera a Pedale con 3 Scomparti, Coperchi a Chiusura</t>
  </si>
  <si>
    <t>5411</t>
  </si>
  <si>
    <t>YA7396996B</t>
  </si>
  <si>
    <t>EUROTEL SRL</t>
  </si>
  <si>
    <t>Manutenzione UPS ex Provincia di Pordenone</t>
  </si>
  <si>
    <t>5410</t>
  </si>
  <si>
    <t>Pubblicazione in GURI di: Avvisio di aggiudicazione appalto Tender_25775-ID4981</t>
  </si>
  <si>
    <t>5409</t>
  </si>
  <si>
    <t>Y5239831EA</t>
  </si>
  <si>
    <t>MICROSYS S.R.L.</t>
  </si>
  <si>
    <t>Licenze Citrix ex Provincia di Udine</t>
  </si>
  <si>
    <t>5408</t>
  </si>
  <si>
    <t>YD439602CA</t>
  </si>
  <si>
    <t>GPI SPA</t>
  </si>
  <si>
    <t>Servizio di manutenzione applicativo GEDI</t>
  </si>
  <si>
    <t>5406</t>
  </si>
  <si>
    <t>Y03395FF67</t>
  </si>
  <si>
    <t>Telecom Italia Trust Technologies</t>
  </si>
  <si>
    <t>Conversione caselle PEC</t>
  </si>
  <si>
    <t>5405</t>
  </si>
  <si>
    <t>Y5639ACEB1</t>
  </si>
  <si>
    <t xml:space="preserve">SIRTI TELCO INFRASTRUCTURES SPA </t>
  </si>
  <si>
    <t>Attivazione servizio connettività tramite collegamenti fibra ottica</t>
  </si>
  <si>
    <t>5404</t>
  </si>
  <si>
    <t>Y9C394E225</t>
  </si>
  <si>
    <t>Manutenzione server x86 in ambito Data Center</t>
  </si>
  <si>
    <t>5400</t>
  </si>
  <si>
    <t>Y89394BCAB</t>
  </si>
  <si>
    <t>DEVSCOPE, LDA</t>
  </si>
  <si>
    <t>Fornitura di PowerBI Portal con sottoscrizione per 12 mesi</t>
  </si>
  <si>
    <t>5399</t>
  </si>
  <si>
    <t>Acquisto gadget a consumo - Integrazione ID. 5299</t>
  </si>
  <si>
    <t>5397</t>
  </si>
  <si>
    <t>Y353940C18</t>
  </si>
  <si>
    <t>SIRTI SOCIETA' PER AZIONI</t>
  </si>
  <si>
    <t>Fornitura Telefoni VoIP</t>
  </si>
  <si>
    <t>5395</t>
  </si>
  <si>
    <t>YA8393F334</t>
  </si>
  <si>
    <t>SIR SOLUZIONI IN RETE SRL</t>
  </si>
  <si>
    <t>Assistenza software di gestione allegati posta elettronica</t>
  </si>
  <si>
    <t>5394</t>
  </si>
  <si>
    <t>9564120181</t>
  </si>
  <si>
    <t>Dotazioni informatiche per nuove postazioni in Consiglio Regionale</t>
  </si>
  <si>
    <t>5393</t>
  </si>
  <si>
    <t>YEA393C157</t>
  </si>
  <si>
    <t>ENEXT SRL</t>
  </si>
  <si>
    <t>Assistenza e manutenzione software di archiviazione caselle postali</t>
  </si>
  <si>
    <t>5392</t>
  </si>
  <si>
    <t>YA83944B72</t>
  </si>
  <si>
    <t>LUISS BUSINESS SCHOOL</t>
  </si>
  <si>
    <t>Iscrizione al modulo "LEADRESHIP IN ACTION"</t>
  </si>
  <si>
    <t>5391</t>
  </si>
  <si>
    <t>ZAA3930191</t>
  </si>
  <si>
    <t>GRUPPO ILLIRIA SPA</t>
  </si>
  <si>
    <t>Acquisto di n. 100 chiavette per distributori automatici</t>
  </si>
  <si>
    <t>5390</t>
  </si>
  <si>
    <t>9566090B30</t>
  </si>
  <si>
    <t>SDL LIMITED</t>
  </si>
  <si>
    <t>Servizio di migrazione dati connessi al SW SDL Trados per traduzione sloveno</t>
  </si>
  <si>
    <t>5388</t>
  </si>
  <si>
    <t>YF63934FE6</t>
  </si>
  <si>
    <t>TURISMO 85 SRL</t>
  </si>
  <si>
    <t>Spese viaggio per partecipazione al festival internazionale dell’intelligenza artificiale</t>
  </si>
  <si>
    <t>5386</t>
  </si>
  <si>
    <t>YAF3934E69</t>
  </si>
  <si>
    <t>POLL EVERYWHERE, INC.</t>
  </si>
  <si>
    <t>Acquisto applicativo Poll Everywhere - licenza 1 mese</t>
  </si>
  <si>
    <t>5385</t>
  </si>
  <si>
    <t>Y2C392D1E1</t>
  </si>
  <si>
    <t>Servizio di manutenzione della piattaforma CMDBuild di archivio gestione di dati</t>
  </si>
  <si>
    <t>5383</t>
  </si>
  <si>
    <t>Y6A392B28C</t>
  </si>
  <si>
    <t>5381</t>
  </si>
  <si>
    <t>Z8B39021B4</t>
  </si>
  <si>
    <t>Acquisto mug con logo aziendale per dipendenti</t>
  </si>
  <si>
    <t>5380</t>
  </si>
  <si>
    <t>Y8439244E1</t>
  </si>
  <si>
    <t>Fornitura di cuffie stereo USB-C ANC</t>
  </si>
  <si>
    <t>5379</t>
  </si>
  <si>
    <t>95592953C9</t>
  </si>
  <si>
    <t>SYTEL REPLY ROMA S.R.L. CON SOCIO UNICO</t>
  </si>
  <si>
    <t>Acquisizione di licenza software Qlik per nuova infrastruttura cruscotti Sanità regionale</t>
  </si>
  <si>
    <t>5378</t>
  </si>
  <si>
    <t>YF9394CD21</t>
  </si>
  <si>
    <t>TECARK SOLUTIONS LLC</t>
  </si>
  <si>
    <t>Servizio di sviluppo su piattaforma SharePoint online</t>
  </si>
  <si>
    <t>5373</t>
  </si>
  <si>
    <t>Y50390EB77</t>
  </si>
  <si>
    <t xml:space="preserve">GLAUCO DECORTI S.r.l./EUCOS SRL </t>
  </si>
  <si>
    <t xml:space="preserve">EUCOS SRL </t>
  </si>
  <si>
    <t>smantellamento condizionatori perimetrali</t>
  </si>
  <si>
    <t>5372</t>
  </si>
  <si>
    <t>YEA390E2F8</t>
  </si>
  <si>
    <t>BALTIMORE AIRCOIL INTERNATIONAL NV</t>
  </si>
  <si>
    <t>Manutenzione straordinaria Impianto “Torre Evaporativa”</t>
  </si>
  <si>
    <t>5371</t>
  </si>
  <si>
    <t>Y2E3991772</t>
  </si>
  <si>
    <t>Servizi Microsoft azure</t>
  </si>
  <si>
    <t>5370</t>
  </si>
  <si>
    <t>Y4138FD0F8</t>
  </si>
  <si>
    <t>ICUBED SRL</t>
  </si>
  <si>
    <t>Acquisto corsi centralizzati ORACLE SQ e PL/SQL</t>
  </si>
  <si>
    <t>5369</t>
  </si>
  <si>
    <t>YC738FBA42</t>
  </si>
  <si>
    <t>NCR BIOCHEMICAL SPA</t>
  </si>
  <si>
    <t>Manutenzione straordinaria Impianto Torri Evaporative con sostituzione componenti soggetti ad usura c/o la sede di TS VSF 43</t>
  </si>
  <si>
    <t>5366</t>
  </si>
  <si>
    <t>Y61391D57A</t>
  </si>
  <si>
    <t>OPENTELECOM.IT DI GIOVANNI MARUZZELLI</t>
  </si>
  <si>
    <t>Acquisizione software per evoluzione sistema telefonico Insiel</t>
  </si>
  <si>
    <t>5365</t>
  </si>
  <si>
    <t>9625314463</t>
  </si>
  <si>
    <t>HN DIGEE S.R.L.</t>
  </si>
  <si>
    <t>Acquisizione di una piattaforma software di Intelligent Information Management per la gestione dei processi dematerializzati e dei servizi professionali collegati</t>
  </si>
  <si>
    <t>5362</t>
  </si>
  <si>
    <t>Y0E38ECB2A</t>
  </si>
  <si>
    <t>5360</t>
  </si>
  <si>
    <t>YCA38EF408</t>
  </si>
  <si>
    <t>TELEBIT S.P.A.</t>
  </si>
  <si>
    <t>Riparazione straordinaria componenti nodi rete Ermes</t>
  </si>
  <si>
    <t>5359</t>
  </si>
  <si>
    <t>Y5139313BD</t>
  </si>
  <si>
    <t>Acquisto Manuale certificazione ISO 27001:2022</t>
  </si>
  <si>
    <t>5358</t>
  </si>
  <si>
    <t>Y7238E3893</t>
  </si>
  <si>
    <t>PARADIGMA SPA</t>
  </si>
  <si>
    <t>Partecipazione all’evento formativo in diretta streaming: “Affidamenti in house”</t>
  </si>
  <si>
    <t>5355</t>
  </si>
  <si>
    <t>9530557071</t>
  </si>
  <si>
    <t>DPS INFORMATICA S.N.C./IS COPY S.R.L. S.B./WINTECH SPA</t>
  </si>
  <si>
    <t>Notebook per esigenze smart working comprensivi di docking station</t>
  </si>
  <si>
    <t>5353</t>
  </si>
  <si>
    <t>Y4C38E2291</t>
  </si>
  <si>
    <t xml:space="preserve">ELETTRICA GOVER SRL </t>
  </si>
  <si>
    <t>Servizio di smantellamento e smaltimento quadri elettrici dismessi</t>
  </si>
  <si>
    <t>5352</t>
  </si>
  <si>
    <t>9523900AE6</t>
  </si>
  <si>
    <t>SOURCESENSE SRL/SCAI SOLUTION GROUP S.P.A./TIMEWARE DIGITAL/SFERANET SRL</t>
  </si>
  <si>
    <t>SFERANET SRL</t>
  </si>
  <si>
    <t>Fornitura licenza MongoDB Enterprise Advanced 128GB RAM con sottoscrizione per 12 mesi e servizi professionali specialistici</t>
  </si>
  <si>
    <t>5351</t>
  </si>
  <si>
    <t>Y4F38DBC6D</t>
  </si>
  <si>
    <t xml:space="preserve">Partners4Innovation S.r.l/FONDAZIONE POLITECNICO DI MILANO </t>
  </si>
  <si>
    <t>Partners4Innovation S.r.l</t>
  </si>
  <si>
    <t>Progetto formativo in ambito Data Protection</t>
  </si>
  <si>
    <t>5350</t>
  </si>
  <si>
    <t>Y1C390A39A</t>
  </si>
  <si>
    <t>SITECO INFORMATICA SRL</t>
  </si>
  <si>
    <t>Servizio di manutenzione ed assistenza sistema Mobile Mapping 3D</t>
  </si>
  <si>
    <t>5349</t>
  </si>
  <si>
    <t>YB038DDE6A</t>
  </si>
  <si>
    <t>Pubblicazione su quotidiani nazionali e locali della pubblicazione di: Estratto di bando di gara Tender_26977–ID5073</t>
  </si>
  <si>
    <t>5348</t>
  </si>
  <si>
    <t>9514501E98</t>
  </si>
  <si>
    <t>4 DAYS SRL</t>
  </si>
  <si>
    <t>Acquisizione di strumenti e servizi per la sperimentazione della metodologia BIM</t>
  </si>
  <si>
    <t>5347</t>
  </si>
  <si>
    <t>Y6138D9FF1</t>
  </si>
  <si>
    <t>SPREAKER INC.</t>
  </si>
  <si>
    <t>Abbonamento annuale piattaforma spreaker per pubblicazione podcast e fruizione statistiche - profilo broadcaster</t>
  </si>
  <si>
    <t>5346</t>
  </si>
  <si>
    <t>Pubblicazione in GURI di: AVVISO DI AGGIUDICAZIONE APPALTO Tender_26977–ID 5073</t>
  </si>
  <si>
    <t>5345</t>
  </si>
  <si>
    <t>Y7C38D87D8</t>
  </si>
  <si>
    <t>Spese ospitalità relatore company meeting 2022</t>
  </si>
  <si>
    <t>5344</t>
  </si>
  <si>
    <t>Y4938D87D3</t>
  </si>
  <si>
    <t>Servizi professionali per manutenzione evolutiva rete AM sistema 118 regionale</t>
  </si>
  <si>
    <t>5342</t>
  </si>
  <si>
    <t>YAB38D26B3</t>
  </si>
  <si>
    <t>DPS INFORMATICA S.N.C./CONSULENZA INFORMATICA S.R.L.</t>
  </si>
  <si>
    <t>Fornitura di cavi e accessori ICT</t>
  </si>
  <si>
    <t>5341</t>
  </si>
  <si>
    <t>Y2B38D2C66</t>
  </si>
  <si>
    <t>TRIESTE TERMINAL PASSEGGERI SPA</t>
  </si>
  <si>
    <t>Servizi accessori per sala company meeting (streaming e podio multimediale)</t>
  </si>
  <si>
    <t>5339</t>
  </si>
  <si>
    <t>Y8938D294D</t>
  </si>
  <si>
    <t>RES SRL</t>
  </si>
  <si>
    <t>Servizio di assistenza e manutenzione per l’utilizzo del sistema SRS</t>
  </si>
  <si>
    <t>5338</t>
  </si>
  <si>
    <t>Y6338CC9C2</t>
  </si>
  <si>
    <t>SIAE SOC.ITALIANA AUTORI ED EDITORI</t>
  </si>
  <si>
    <t>Diritti d’autore e diritti amministrativi per l’evento "Company meeting" del 15/12/2022 presso il Molo IV</t>
  </si>
  <si>
    <t>5337</t>
  </si>
  <si>
    <t>Y9A38CC10D</t>
  </si>
  <si>
    <t>KORA SISTEMI INFORMATICI S.R.L.</t>
  </si>
  <si>
    <t>Fornitura di mouse verticali</t>
  </si>
  <si>
    <t>5336</t>
  </si>
  <si>
    <t>YEA38E1544</t>
  </si>
  <si>
    <t>Noleggio licenza applicativo per la progettazione</t>
  </si>
  <si>
    <t>5335</t>
  </si>
  <si>
    <t>9526108900</t>
  </si>
  <si>
    <t>EXPRIVIA SPA</t>
  </si>
  <si>
    <t>Servizio di manutenzione e assistenza refertazione vocale HyperSpeech</t>
  </si>
  <si>
    <t>5334</t>
  </si>
  <si>
    <t>Y1D38CBCC6</t>
  </si>
  <si>
    <t>STREAMYARD INC.</t>
  </si>
  <si>
    <t>Piattaforma StreamYard piano Professional per 12 mesi</t>
  </si>
  <si>
    <t>5333</t>
  </si>
  <si>
    <t>YE33A9CA0D</t>
  </si>
  <si>
    <t>Noleggio licenze per applicativi di gestione delle immagini</t>
  </si>
  <si>
    <t>5332</t>
  </si>
  <si>
    <t>Y6F38CB76C</t>
  </si>
  <si>
    <t>Fornitura di workstation grafiche</t>
  </si>
  <si>
    <t>5331</t>
  </si>
  <si>
    <t>Y6E38C427A</t>
  </si>
  <si>
    <t>Partecipazione al webinar: “Spese per alberghi, ristoranti e di rappresentanza”</t>
  </si>
  <si>
    <t>5330</t>
  </si>
  <si>
    <t>Y6C38C8A7E</t>
  </si>
  <si>
    <t>DIGICERT, INC.</t>
  </si>
  <si>
    <t>Acquisto certificati crittografati di siti e portali web: plafond di credito</t>
  </si>
  <si>
    <t>5329</t>
  </si>
  <si>
    <t>Y5538C6BC8</t>
  </si>
  <si>
    <t>ZUANELLI SERRAMENTI S.r.l.</t>
  </si>
  <si>
    <t>Fornitura e sostituzione di un vetro rotto</t>
  </si>
  <si>
    <t>5328</t>
  </si>
  <si>
    <t>Y8138C4A8A</t>
  </si>
  <si>
    <t>Partecipazione all’evento formativo in diretta streaming: “DDD Open Space 2022”</t>
  </si>
  <si>
    <t>5327</t>
  </si>
  <si>
    <t>Y8238C53A2</t>
  </si>
  <si>
    <t xml:space="preserve">Acquisto del credito postale SMA per le lettere per screening nel periodo: dal 28/11/2022 al 28/12/2022
</t>
  </si>
  <si>
    <t>5326</t>
  </si>
  <si>
    <t>YCE38C0321</t>
  </si>
  <si>
    <t xml:space="preserve">Evento formativo in diretta streaming “Incorporare Big Data, Hadoop e NoSQL nei sistemi di DW e BI”
</t>
  </si>
  <si>
    <t>5325</t>
  </si>
  <si>
    <t>Y8C38C44AE</t>
  </si>
  <si>
    <t>RICCIGRAF Sas</t>
  </si>
  <si>
    <t>Stampa badge personalizzati per company meeting</t>
  </si>
  <si>
    <t>5321</t>
  </si>
  <si>
    <t>Y6C38BF08F</t>
  </si>
  <si>
    <t>Stampa calendari da tavolo e da parete 2023</t>
  </si>
  <si>
    <t>5319</t>
  </si>
  <si>
    <t>YE038BA108</t>
  </si>
  <si>
    <t>BBTEC SRL</t>
  </si>
  <si>
    <t>Fornitura erogatore acqua microfiltrata plastic free supplementare x mensa di TS VSF 39</t>
  </si>
  <si>
    <t>5318</t>
  </si>
  <si>
    <t>Y3038B8243</t>
  </si>
  <si>
    <t>Formazione Addetti antincendio</t>
  </si>
  <si>
    <t>5316</t>
  </si>
  <si>
    <t>9518666BAA</t>
  </si>
  <si>
    <t>OVERLOG SRL</t>
  </si>
  <si>
    <t>Servizi professionali ad alta specializzazione per attività di consulenza e manutenzione evolutiva sul prodotto Slim2k- Gesco</t>
  </si>
  <si>
    <t>5315</t>
  </si>
  <si>
    <t>YD638B6869</t>
  </si>
  <si>
    <t>D'ORLANDO SRL</t>
  </si>
  <si>
    <t>Noleggio servizio bus per company meeting</t>
  </si>
  <si>
    <t>5313</t>
  </si>
  <si>
    <t>YA738B7441</t>
  </si>
  <si>
    <t>Trasferimento apparati</t>
  </si>
  <si>
    <t>5312</t>
  </si>
  <si>
    <t>Y6E38B05C9</t>
  </si>
  <si>
    <t>Implementazione piattaforma IP Fabric</t>
  </si>
  <si>
    <t>5311</t>
  </si>
  <si>
    <t>YA938AFF23</t>
  </si>
  <si>
    <t>Fornitura portatile grafico prestazionale</t>
  </si>
  <si>
    <t>5310</t>
  </si>
  <si>
    <t>YA838AD99C</t>
  </si>
  <si>
    <t>Servizio MailUp per il mese di dicembre 2022</t>
  </si>
  <si>
    <t>5309</t>
  </si>
  <si>
    <t>Y8A3A0E3F7</t>
  </si>
  <si>
    <t>MAGGIOLI SPA</t>
  </si>
  <si>
    <t>Acquisto Software corredato da relativo e-book</t>
  </si>
  <si>
    <t>5308</t>
  </si>
  <si>
    <t>951501244C</t>
  </si>
  <si>
    <t>BIM ITALIA SRL</t>
  </si>
  <si>
    <t>Acquisizione di licenze software GROUPER-BIM e relativi servizi in ambito analisi e monitoraggio produzione schede di dimissione ospedaliera</t>
  </si>
  <si>
    <t>5307</t>
  </si>
  <si>
    <t>9500363B8D</t>
  </si>
  <si>
    <t>ABACO S.P.A.</t>
  </si>
  <si>
    <t>Acquisto licenza Abaco AGRI CORE</t>
  </si>
  <si>
    <t>5304</t>
  </si>
  <si>
    <t>Y8B38A7A88</t>
  </si>
  <si>
    <t>Fornitura risme carta A4 per tripla lavorazione</t>
  </si>
  <si>
    <t>5301</t>
  </si>
  <si>
    <t>Y8538B3720</t>
  </si>
  <si>
    <t>Acquisto mini stampante fotografica wifi e ricariche per stampa 2000 foto per company meeting</t>
  </si>
  <si>
    <t>5300</t>
  </si>
  <si>
    <t>Y5838B09A9</t>
  </si>
  <si>
    <t>VINCENZO ZIPPO</t>
  </si>
  <si>
    <t>Ingaggio dj per company meeting</t>
  </si>
  <si>
    <t>5299</t>
  </si>
  <si>
    <t>Y2B38B2AA2</t>
  </si>
  <si>
    <t>Fornitura gadget - Ordine a consumo</t>
  </si>
  <si>
    <t>5298</t>
  </si>
  <si>
    <t>9496966843</t>
  </si>
  <si>
    <t>Servizio di assistenza software a ticket per la Regione Autonoma Friuli Venezia Giulia</t>
  </si>
  <si>
    <t>5297</t>
  </si>
  <si>
    <t>Y1038A10D3</t>
  </si>
  <si>
    <t>MARSH SPA</t>
  </si>
  <si>
    <t>Servizio di brokeraggio assicurativo</t>
  </si>
  <si>
    <t>5296</t>
  </si>
  <si>
    <t>YF2389FF4D</t>
  </si>
  <si>
    <t>Fornitura pc portatile con sistema operativo Mac e monitor esterno</t>
  </si>
  <si>
    <t>5295</t>
  </si>
  <si>
    <t>Y7C389FAF3</t>
  </si>
  <si>
    <t>EATS SRL</t>
  </si>
  <si>
    <t>Servizio catering per brindisi aziendale - Company meeting di fine anno</t>
  </si>
  <si>
    <t>5293</t>
  </si>
  <si>
    <t>YDD388EFEF</t>
  </si>
  <si>
    <t>LINEATENEI S.A.S.</t>
  </si>
  <si>
    <t>Partecipazione a streaming online "La selezione e lo scarto dei documenti (Terza Edizione)"</t>
  </si>
  <si>
    <t>5292</t>
  </si>
  <si>
    <t>94919572B6</t>
  </si>
  <si>
    <t>SOLARI DI UDINE SPA</t>
  </si>
  <si>
    <t>Fornitura per progetto controllo accessi sedi Insiel</t>
  </si>
  <si>
    <t>5289</t>
  </si>
  <si>
    <t>Y2F3868471</t>
  </si>
  <si>
    <t>ELMAT S.P.A.</t>
  </si>
  <si>
    <t>Acquisto corso esterno MIL-CERT-TECH1-WEB</t>
  </si>
  <si>
    <t>5288</t>
  </si>
  <si>
    <t>Y7E386842A</t>
  </si>
  <si>
    <t xml:space="preserve">Acquisto corso esterno MIL-CERT-SD-WEB
</t>
  </si>
  <si>
    <t>5287</t>
  </si>
  <si>
    <t>Y633889920</t>
  </si>
  <si>
    <t xml:space="preserve">Corso Online "La modernizzazione del Data Warehouse"
</t>
  </si>
  <si>
    <t>5286</t>
  </si>
  <si>
    <t>Y593889F41</t>
  </si>
  <si>
    <t>Corso avanzato sulla Struttura della busta paga 2022</t>
  </si>
  <si>
    <t>5285</t>
  </si>
  <si>
    <t>Y58388E78A</t>
  </si>
  <si>
    <t>Fornitura di docking station e cuffie professionali</t>
  </si>
  <si>
    <t>5284</t>
  </si>
  <si>
    <t>Y1E3896518</t>
  </si>
  <si>
    <t>Noleggio di una licenza aggiuntiva di Adobe CC</t>
  </si>
  <si>
    <t>5283</t>
  </si>
  <si>
    <t>Y7A388C97C</t>
  </si>
  <si>
    <t>Noleggio piattaforma Adobe CC per Centro Produzioni televisive</t>
  </si>
  <si>
    <t>5282</t>
  </si>
  <si>
    <t>Y0A3868446</t>
  </si>
  <si>
    <t>Partecipazione al corso: “Internal Quality Auditor AICQ SICEV”</t>
  </si>
  <si>
    <t>5281</t>
  </si>
  <si>
    <t>YB3388A6D8</t>
  </si>
  <si>
    <t>Collegamento dati per EYOF 2023</t>
  </si>
  <si>
    <t>5279</t>
  </si>
  <si>
    <t>Y38388BC99</t>
  </si>
  <si>
    <t>Fornitura di accessori e sw per pc portatili</t>
  </si>
  <si>
    <t>5278</t>
  </si>
  <si>
    <t>Y2638884C3</t>
  </si>
  <si>
    <t>BURIDANO SRL UNIPERSONALE/EUCOS SRL /GLAUCO DECORTI S.r.l.</t>
  </si>
  <si>
    <t>BURIDANO SRL UNIPERSONALE</t>
  </si>
  <si>
    <t>Realizzazione una nuova linea di drenaggio acque meteoriche per il pozzetto dislocato nel seminterrato c/o sede TS VSF 43</t>
  </si>
  <si>
    <t>5276</t>
  </si>
  <si>
    <t>YC63888F88</t>
  </si>
  <si>
    <t>5274</t>
  </si>
  <si>
    <t>Y4A38815DE</t>
  </si>
  <si>
    <t>DATAMATIC SISTEMI E SERVIZI SPA</t>
  </si>
  <si>
    <t>Servizio di manutenzione e assistenza annuale masterizzatori Rimage 3400 Everest 400 printer DVD</t>
  </si>
  <si>
    <t>5272</t>
  </si>
  <si>
    <t>YEB38880FE</t>
  </si>
  <si>
    <t>FOTI PIERPAOLO</t>
  </si>
  <si>
    <t>Ingaggio musicista per company meeting</t>
  </si>
  <si>
    <t>5271</t>
  </si>
  <si>
    <t>YA5387B2DB</t>
  </si>
  <si>
    <t>INFORDATA SISTEMI SRL</t>
  </si>
  <si>
    <t>Intervento tecnico di manutenzione Stampante NISCA BADGE</t>
  </si>
  <si>
    <t>5270</t>
  </si>
  <si>
    <t>Y0C3880041</t>
  </si>
  <si>
    <t>SPEKTRA SRL</t>
  </si>
  <si>
    <t xml:space="preserve">Fornitura di ricevitore GPS completo di software </t>
  </si>
  <si>
    <t>5269</t>
  </si>
  <si>
    <t>Y543879FF7</t>
  </si>
  <si>
    <t>SAP ITALIA SPA</t>
  </si>
  <si>
    <t>Servizio di manutenzione e supporto licenze SAP PowerDesigner</t>
  </si>
  <si>
    <t>5268</t>
  </si>
  <si>
    <t>Y7A3868411</t>
  </si>
  <si>
    <t>Corso CC-01G Auditor/Lead Auditor Sistemi di
Gestione per la Continuità Operativa</t>
  </si>
  <si>
    <t>5267</t>
  </si>
  <si>
    <t>Y7E3879F85</t>
  </si>
  <si>
    <t xml:space="preserve">FORMEC BIFFI SPA </t>
  </si>
  <si>
    <t>Acquisto di condimento (olio aceto e sale) in bustine monouso</t>
  </si>
  <si>
    <t>5266</t>
  </si>
  <si>
    <t>Y2338764AD</t>
  </si>
  <si>
    <t>AXIOWORKS LTD</t>
  </si>
  <si>
    <t>Licenza AxioWorks SQList</t>
  </si>
  <si>
    <t>5265</t>
  </si>
  <si>
    <t>YE038787EE</t>
  </si>
  <si>
    <t>SIRIUS SPA - DIVISIONE</t>
  </si>
  <si>
    <t>Fornitura stampanti per etichettatura</t>
  </si>
  <si>
    <t>5263</t>
  </si>
  <si>
    <t>YD43872983</t>
  </si>
  <si>
    <t>Servizi di formazione SAS</t>
  </si>
  <si>
    <t>5262</t>
  </si>
  <si>
    <t>Y3538B2095</t>
  </si>
  <si>
    <t>5261</t>
  </si>
  <si>
    <t>Y9338CBA43</t>
  </si>
  <si>
    <t>EDR DI PORDENONE</t>
  </si>
  <si>
    <t>Spese istruttoria EDR</t>
  </si>
  <si>
    <t>5260</t>
  </si>
  <si>
    <t>Y47386EEEB</t>
  </si>
  <si>
    <t>DOCUSIGN INTERNATIONAL (EMEA) LIMITED</t>
  </si>
  <si>
    <t>Fornitura di una piattaforma di gestione della firma elettronica</t>
  </si>
  <si>
    <t>5259</t>
  </si>
  <si>
    <t>Z323854794</t>
  </si>
  <si>
    <t>5258</t>
  </si>
  <si>
    <t>Y323865FFE</t>
  </si>
  <si>
    <t>Licenze e servizi professionali per sperimentazione modulo SMART CONTRACT su piattaforma blockchain IOTA</t>
  </si>
  <si>
    <t>5257</t>
  </si>
  <si>
    <t>9478474C2D</t>
  </si>
  <si>
    <t>ETC ENGINEERING SRL</t>
  </si>
  <si>
    <t>Servizi professionali per gap analysis sistema rilevazione fumi</t>
  </si>
  <si>
    <t>5256</t>
  </si>
  <si>
    <t>9508157B5D</t>
  </si>
  <si>
    <t>IHE EUROPE AISBL</t>
  </si>
  <si>
    <t>Acquisizione framework di test per interoperabilità secondo gli standard IHE (piattaforma Gazelle)</t>
  </si>
  <si>
    <t>5255</t>
  </si>
  <si>
    <t>94711987D6</t>
  </si>
  <si>
    <t>Servizio di supporto specialistico per migrazione ad Exadata 19c del database del Sistema Regionale della Sanità FVG</t>
  </si>
  <si>
    <t>5253</t>
  </si>
  <si>
    <t>Y90385F301</t>
  </si>
  <si>
    <t>TRIESTE TERMINAL PASSEGGERI SPA/TRIESTE CONVENTION CENTER S.P.A./FONDAZIONE TEATRO LIRICO GIUSEPPE VERDI DI TRIESTE</t>
  </si>
  <si>
    <t>Sala e servizi accessori per Company meeting</t>
  </si>
  <si>
    <t>5252</t>
  </si>
  <si>
    <t>Y913859235</t>
  </si>
  <si>
    <t xml:space="preserve">GERARDI GANDOLFI STUDIO NOTARILE ASSOCIATO </t>
  </si>
  <si>
    <t>Accordo di partenariato finalizzato alla costituzione di associazione temporanea di scopo mandato collettivo
speciale con rappresentanza per autentica di firma</t>
  </si>
  <si>
    <t>5251</t>
  </si>
  <si>
    <t>YBA385A615</t>
  </si>
  <si>
    <t>DPS INFORMATICA S.N.C./LAITECH SRL/ADPARTNERS SNC</t>
  </si>
  <si>
    <t>Fornitura materiale per cablaggi</t>
  </si>
  <si>
    <t>5250</t>
  </si>
  <si>
    <t>Y19385A5D4</t>
  </si>
  <si>
    <t xml:space="preserve">DYNATRACE SRL </t>
  </si>
  <si>
    <t>Fornitura servizio di monitoraggio cloud in modalità Saas per 12 mesi con Dynatrace Software Intelligence Platform e servizi professionali specialistici</t>
  </si>
  <si>
    <t>5248</t>
  </si>
  <si>
    <t>IMIS ISTITUTO MANAGEMENT INNOVAZIONE IN SANITA'</t>
  </si>
  <si>
    <t>Rinnovo adesione IMIS Associazione Istituto per il Management dell’Innovazione</t>
  </si>
  <si>
    <t>5247</t>
  </si>
  <si>
    <t>Y26385794A</t>
  </si>
  <si>
    <t xml:space="preserve">Acquisto del credito postale SMA per le lettere per screening nel periodo: dal 01/11/2022 al 30/11/2022
</t>
  </si>
  <si>
    <t>5246</t>
  </si>
  <si>
    <t>Y6538574B3</t>
  </si>
  <si>
    <t>BRADA IMPEX S.R.L.</t>
  </si>
  <si>
    <t>Fornitura DPI</t>
  </si>
  <si>
    <t>5245</t>
  </si>
  <si>
    <t>Y0A38604D0</t>
  </si>
  <si>
    <t>Spese correnti IRU fibra ottica</t>
  </si>
  <si>
    <t>5244</t>
  </si>
  <si>
    <t>Y613854D62</t>
  </si>
  <si>
    <t>Personal computer portatile per progetto Biocrime</t>
  </si>
  <si>
    <t>5243</t>
  </si>
  <si>
    <t>Y443A051A3</t>
  </si>
  <si>
    <t>APROPOS S.R.L.</t>
  </si>
  <si>
    <t xml:space="preserve">Incontro DevOps Italia 2023 - Bologna 10 marzo 2023
</t>
  </si>
  <si>
    <t>5242</t>
  </si>
  <si>
    <t>9466075435</t>
  </si>
  <si>
    <t>LUTECH S.P.A./PERSONAL DATA SRL/ERGON SRL</t>
  </si>
  <si>
    <t>LUTECH S.P.A.</t>
  </si>
  <si>
    <t>Servizio di manutenzione dei dispositivi sottosistema storage aziendale NetApp</t>
  </si>
  <si>
    <t>5241</t>
  </si>
  <si>
    <t>YF53851EFE</t>
  </si>
  <si>
    <t>ISWEB S.P.A.</t>
  </si>
  <si>
    <t>Piattaforma in modalità SaaS per la segnalazione delle condotte illecite (Whistleblowing)</t>
  </si>
  <si>
    <t>5240</t>
  </si>
  <si>
    <t>YEF384E28C</t>
  </si>
  <si>
    <t>BID COMPANY SRL</t>
  </si>
  <si>
    <t>BID COMPANY S.R.L.</t>
  </si>
  <si>
    <t>Servizi professionali per Lab SAS Machine Learning &amp; Prescriptive Analytics</t>
  </si>
  <si>
    <t>5238</t>
  </si>
  <si>
    <t>94612316CF</t>
  </si>
  <si>
    <t>Fornitura di server Intel per gestione Architettura SAS Viya</t>
  </si>
  <si>
    <t>5237</t>
  </si>
  <si>
    <t>9460689789</t>
  </si>
  <si>
    <t>SOFTWARE EXPERIENCE SRL</t>
  </si>
  <si>
    <t>Noleggio di licenze d’uso Nitro Pro 13</t>
  </si>
  <si>
    <t>5236</t>
  </si>
  <si>
    <t>Y0B38477FE</t>
  </si>
  <si>
    <t>DIEMME SRL</t>
  </si>
  <si>
    <t>Fornitura di 75 poltroncine FIT MESH per sedi Insiel</t>
  </si>
  <si>
    <t>5234</t>
  </si>
  <si>
    <t>YB938448C4</t>
  </si>
  <si>
    <t xml:space="preserve">Acquisizione appliance FVG WiFi </t>
  </si>
  <si>
    <t>5233</t>
  </si>
  <si>
    <t>Y6B38427FA</t>
  </si>
  <si>
    <t>INTRANET.AI SRL</t>
  </si>
  <si>
    <t>Servizi specialistici su piattaforma SharePoint online</t>
  </si>
  <si>
    <t>5232</t>
  </si>
  <si>
    <t>Y8438425E4</t>
  </si>
  <si>
    <t>Pubblicazione nei quotidiani nazionali e locali di: Bando di gara Tender_28162–ID5204</t>
  </si>
  <si>
    <t>5230</t>
  </si>
  <si>
    <t>Pubblicazione in GURI di: Estratto di Bando di gara Tender_28162–ID5204</t>
  </si>
  <si>
    <t>5229</t>
  </si>
  <si>
    <t>Y06383DBBB</t>
  </si>
  <si>
    <t>AXIANS SAIV SPA</t>
  </si>
  <si>
    <t>Fornitura Access Point per FVG WiFi</t>
  </si>
  <si>
    <t>5228</t>
  </si>
  <si>
    <t>YC03839449</t>
  </si>
  <si>
    <t>LASER NAVIGATION SRL</t>
  </si>
  <si>
    <t>Servizi specialistici sul sistema del software cartografico per i dispositivi a bordo dei mezzi di soccorso</t>
  </si>
  <si>
    <t>5227</t>
  </si>
  <si>
    <t>ZE2382F9B6</t>
  </si>
  <si>
    <t>5225</t>
  </si>
  <si>
    <t>9451085212</t>
  </si>
  <si>
    <t>CNR IIT - CONSIGLIO NAZIONALE D.RIC</t>
  </si>
  <si>
    <t>Formazione e supporto per codifica LOINC®</t>
  </si>
  <si>
    <t>5224</t>
  </si>
  <si>
    <t>Y4D382D18D</t>
  </si>
  <si>
    <t>Partecipazione al corso: La valutazione e la gestione dei Rischi Security in Azienda</t>
  </si>
  <si>
    <t>5223</t>
  </si>
  <si>
    <t>YE5382C789</t>
  </si>
  <si>
    <t>DIGITAL RIVER GMBH</t>
  </si>
  <si>
    <t>Rinnovo sottoscrizione per l’anno 2023 ad un sito di “Networking in public cloud deployements”</t>
  </si>
  <si>
    <t>5222</t>
  </si>
  <si>
    <t>Y233841B6F</t>
  </si>
  <si>
    <t>Pubblicazione nei quotidiani nazionali e locali di: Bando di gara ID 5151- Tender_27720</t>
  </si>
  <si>
    <t>5221</t>
  </si>
  <si>
    <t>Pubblicazione in GURI di: Estratto di Bando di gara ID5151–Tender_27720</t>
  </si>
  <si>
    <t>5219</t>
  </si>
  <si>
    <t>Y24382365F</t>
  </si>
  <si>
    <t>Partecipazione al corso: “preposti per la sicurezza aggiornato legge 215/2021”</t>
  </si>
  <si>
    <t>5218</t>
  </si>
  <si>
    <t>YD13823204</t>
  </si>
  <si>
    <t>FRIUL JULIA APPALTI S.R.L./SPHERAE S.R.L./QUERCIAMBIENTE SOC.COOP.A R.L./NET SPA/ITALSPURGHI ECOLOGIA srl</t>
  </si>
  <si>
    <t>QUERCIAMBIENTE SOC.COOP.A R.L.</t>
  </si>
  <si>
    <t>Servizio di raccolta, smaltimento e recupero rifiuti per le sedi Insiel per l’anno 2023</t>
  </si>
  <si>
    <t>5217</t>
  </si>
  <si>
    <t>Y8738289EC</t>
  </si>
  <si>
    <t>MAN AND MACHINE SOFTWARE SRL</t>
  </si>
  <si>
    <t>Noleggio licenza Autodesk AutoCAD LT</t>
  </si>
  <si>
    <t>5215</t>
  </si>
  <si>
    <t>YE3382148D</t>
  </si>
  <si>
    <t>Acquisizione di un alimentatore e di cavi di alimentazione</t>
  </si>
  <si>
    <t>5213</t>
  </si>
  <si>
    <t>Y69381AF09</t>
  </si>
  <si>
    <t>Fornitura di licenze PowerBuilder</t>
  </si>
  <si>
    <t>5211</t>
  </si>
  <si>
    <t>Y22381E860</t>
  </si>
  <si>
    <t>GRAPHILAND ITALIA SRL/ESPRESSO S.R.L.</t>
  </si>
  <si>
    <t xml:space="preserve">Noleggio di una suite per la gestione delle interfacce grafiche delle applicazioni </t>
  </si>
  <si>
    <t>5210</t>
  </si>
  <si>
    <t>9453816FBF</t>
  </si>
  <si>
    <t>BITBANG SRL/ITALWARE SRL/VAR GROUP SPA/SOFTWAREONE ITALIA SRL</t>
  </si>
  <si>
    <t>BITBANG SRL</t>
  </si>
  <si>
    <t>Noleggio annuale di una piattaforma software di monitoraggio web·analytics</t>
  </si>
  <si>
    <t>5209</t>
  </si>
  <si>
    <t>Y593818577</t>
  </si>
  <si>
    <t>SERLING SOC.COOPERATIVA</t>
  </si>
  <si>
    <t>Servizio di traduzione italiano-friulano</t>
  </si>
  <si>
    <t>5208</t>
  </si>
  <si>
    <t>Y053806DF1</t>
  </si>
  <si>
    <t>UNIVERSITA' DEGLI STUDI DI UDINE</t>
  </si>
  <si>
    <t>Iscrizione di due risorse interne al Master Intelligence e ICT presso Università degli Studi Di Udine</t>
  </si>
  <si>
    <t>5207</t>
  </si>
  <si>
    <t>Y6D381FF88</t>
  </si>
  <si>
    <t>Pubblicazione su quotidiani nazionali e locali dell'avviso di: Estratto di Bando di gara Tender_26785-ID5061</t>
  </si>
  <si>
    <t>5206</t>
  </si>
  <si>
    <t>Pubblicazione in GURI di: Estratto di Bando di gara Tender_26785-ID5061</t>
  </si>
  <si>
    <t>5202</t>
  </si>
  <si>
    <t>Y2E380F488</t>
  </si>
  <si>
    <t>fornitura trasmettitore HDMI</t>
  </si>
  <si>
    <t>5201</t>
  </si>
  <si>
    <t>YF838094F7</t>
  </si>
  <si>
    <t xml:space="preserve">Iscrizione di una risorsa interna al IIBA e pagamento esame ECBA
</t>
  </si>
  <si>
    <t>5200</t>
  </si>
  <si>
    <t>Y4E3809E0D</t>
  </si>
  <si>
    <t>Forniture e servizi per potenziamento collegamenti della rete RPR progetto scuole</t>
  </si>
  <si>
    <t>5198</t>
  </si>
  <si>
    <t>Y273809F4E</t>
  </si>
  <si>
    <t>Fornitura di cuffie USB per PC</t>
  </si>
  <si>
    <t>5197</t>
  </si>
  <si>
    <t>Y5238082B2</t>
  </si>
  <si>
    <t>Iscrizione al corso "La gestione del rischio cibernetico nella PA"</t>
  </si>
  <si>
    <t>5196</t>
  </si>
  <si>
    <t>Y243809E7F</t>
  </si>
  <si>
    <t>Sostituzione centrale NOTIFIER AM 2000N c/o la sede di Amaro e ripristino video citofono sede Feletto</t>
  </si>
  <si>
    <t>5195</t>
  </si>
  <si>
    <t>9437354EE0</t>
  </si>
  <si>
    <t>BUSINESS INTEGRATION PARTNERS SPA</t>
  </si>
  <si>
    <t>Progetto pilota traduttore italiano-friulano</t>
  </si>
  <si>
    <t>5194</t>
  </si>
  <si>
    <t>Y3C3804DB4</t>
  </si>
  <si>
    <t>Partecipazione al corso "Internal Safety Auditor AICQ SICEV"</t>
  </si>
  <si>
    <t>5192</t>
  </si>
  <si>
    <t>COMUNE DI TARCENTO</t>
  </si>
  <si>
    <t>Deposito cauzionale per manomissione suolo pubblico rilegamento vivaio Pascul a Tarcento</t>
  </si>
  <si>
    <t>5191</t>
  </si>
  <si>
    <t>9457164A9C</t>
  </si>
  <si>
    <t>TOW 80 SRL/IT PAS SRL/ALMAVIVA S.P.A./SOLVE.IT SRL/LUTECH S.P.A.</t>
  </si>
  <si>
    <t>Fornitura di licenze ServiceNow per le Aziende Sanitarie della Regione Autonoma Friuli Venezia Giulia</t>
  </si>
  <si>
    <t>5188</t>
  </si>
  <si>
    <t>YC537FFEEF</t>
  </si>
  <si>
    <t>Fornitura stampante ad aghi</t>
  </si>
  <si>
    <t>5186</t>
  </si>
  <si>
    <t>Z1137FCF66</t>
  </si>
  <si>
    <t>5185</t>
  </si>
  <si>
    <t>YA239FB1AA</t>
  </si>
  <si>
    <t xml:space="preserve">Partecipazione al corso: Internal Quality Auditor AICQ SICEV </t>
  </si>
  <si>
    <t>5184</t>
  </si>
  <si>
    <t>94290412C9</t>
  </si>
  <si>
    <t>SIBILIO TERESA</t>
  </si>
  <si>
    <t>Servizio di supporto specialistico per l’avvio e la gestione del Mercato Elettronico FVG</t>
  </si>
  <si>
    <t>5183</t>
  </si>
  <si>
    <t>Y0337FBEE1</t>
  </si>
  <si>
    <t>CISCRA SPA/PIGNA ENVELOPES S.R.L./A.G.L. S.R.L.</t>
  </si>
  <si>
    <t>Buste per spedizioni sanità</t>
  </si>
  <si>
    <t>5182</t>
  </si>
  <si>
    <t>COMUNE DI TARVISIO</t>
  </si>
  <si>
    <t>Pagamento deposito cauzionale per manomissione suolo pubblico del comune di Tarvisio per collegamento nuova sede EYOF</t>
  </si>
  <si>
    <t>5181</t>
  </si>
  <si>
    <t>YAA3821BBD</t>
  </si>
  <si>
    <t>Fornitura dadi in gabbia per fissaggio apparati</t>
  </si>
  <si>
    <t>5165</t>
  </si>
  <si>
    <t>YE03B4FF13</t>
  </si>
  <si>
    <t>STUDIO LEGALE BERTACCO RECLA &amp; PARTNERS</t>
  </si>
  <si>
    <t>Servizi professionali di consulenza legale stragiudiziale</t>
  </si>
  <si>
    <t>5158</t>
  </si>
  <si>
    <t>Z0A3A208F1</t>
  </si>
  <si>
    <t>GIORDANO E COMISSO STUDIO NOT.</t>
  </si>
  <si>
    <t>Atti di revoca della Procura Speciale e conferimento di Procura Speciale "Direttore Infrastrutture"</t>
  </si>
  <si>
    <t>5157</t>
  </si>
  <si>
    <t>942841917F</t>
  </si>
  <si>
    <t>DENIS ZADNIK</t>
  </si>
  <si>
    <t>Progettazione, Direzione lavori Data Center</t>
  </si>
  <si>
    <t>5156</t>
  </si>
  <si>
    <t>YB237F98BF</t>
  </si>
  <si>
    <t>IDEMIA ITALY SRL</t>
  </si>
  <si>
    <t>Smart card carburanti agevolati</t>
  </si>
  <si>
    <t>5155</t>
  </si>
  <si>
    <t>YCA37F6659</t>
  </si>
  <si>
    <t>Licenze e servizi professionali piattaforma software monitoraggio VoIP</t>
  </si>
  <si>
    <t>5153</t>
  </si>
  <si>
    <t>Y72380BF49</t>
  </si>
  <si>
    <t>Contributo di iscrizione per 3 colleghi al Corso di perfezionamento in Project Management"</t>
  </si>
  <si>
    <t>5152</t>
  </si>
  <si>
    <t>Y6437ED04C</t>
  </si>
  <si>
    <t>RICCIGRAF Sas/UTILGRAPH SNC</t>
  </si>
  <si>
    <t>Stampa pieghevoli per Trieste Next - servizi ai cittadini</t>
  </si>
  <si>
    <t>5150</t>
  </si>
  <si>
    <t>YC237EA7F1</t>
  </si>
  <si>
    <t>OVERNET SOLUTIONS SRL</t>
  </si>
  <si>
    <t>Partecipazione alla 27a  Edizione della “conferenza italiana sulle tecnologie Microsoft WPC22</t>
  </si>
  <si>
    <t>5148</t>
  </si>
  <si>
    <t>Y3637E65C6</t>
  </si>
  <si>
    <t xml:space="preserve">GATE SOLUTIONS SRL A SOCIO UNICO </t>
  </si>
  <si>
    <t>FORNITURA ACCESSO A INFRASTRUTTURA DI CALCOLO SPECIALISTICA PER MACHINE LEARNING</t>
  </si>
  <si>
    <t>5147</t>
  </si>
  <si>
    <t>Y4C37FF1EE</t>
  </si>
  <si>
    <t xml:space="preserve">ARCH. GIANLUCA FANTUZZI </t>
  </si>
  <si>
    <t>Servizi ingegneria lavori PN</t>
  </si>
  <si>
    <t>5146</t>
  </si>
  <si>
    <t>YA537E4BCE</t>
  </si>
  <si>
    <t>Licenze Vranger ex Provincia di Udine</t>
  </si>
  <si>
    <t>5145</t>
  </si>
  <si>
    <t>Y5337F5EC9</t>
  </si>
  <si>
    <t>R.S. s.r.l./FRIULI ANTINCENDI S.R.L.</t>
  </si>
  <si>
    <t>R.S. s.r.l.</t>
  </si>
  <si>
    <t>Fornitura di ricambi EFC e riarmo del sistema antincendio per la sede Insiel di Trieste VSF 43</t>
  </si>
  <si>
    <t>5143</t>
  </si>
  <si>
    <t>Y7637E044F</t>
  </si>
  <si>
    <t>FACAU CANCELLERIA SRL</t>
  </si>
  <si>
    <t>Fornitura di carta A4 80 grammi</t>
  </si>
  <si>
    <t>5142</t>
  </si>
  <si>
    <t>Y5037FF9DF</t>
  </si>
  <si>
    <t>Predisposizioni per attivazione del servizio di connettività tramite i collegamenti in fibra ottica presso sedi scolastiche</t>
  </si>
  <si>
    <t>5141</t>
  </si>
  <si>
    <t>Y7A37F9D43</t>
  </si>
  <si>
    <t>Predisposizioni utenze collegamenti fibra ottica</t>
  </si>
  <si>
    <t>5140</t>
  </si>
  <si>
    <t>Y4737D5EB0</t>
  </si>
  <si>
    <t>Servizio di manutenzione per lo strumento di gestione CMDB</t>
  </si>
  <si>
    <t>5139</t>
  </si>
  <si>
    <t>YF737D41A6</t>
  </si>
  <si>
    <t>Noleggio, montaggio e smontaggio monitor 60 pollici con carrello - Evento Trieste Next</t>
  </si>
  <si>
    <t>5138</t>
  </si>
  <si>
    <t>YE837D66C9</t>
  </si>
  <si>
    <t>Fornitura portatili 2 in 1 per Area Welfare</t>
  </si>
  <si>
    <t>5135</t>
  </si>
  <si>
    <t>Y4537D12A7</t>
  </si>
  <si>
    <t>PRATIC HOUSE DI ZAMARO MAURO</t>
  </si>
  <si>
    <t>Sostituzione di un braccio della tenda THIDE per la terrazza del sesto piano della sede di TS VSF 43</t>
  </si>
  <si>
    <t>5134</t>
  </si>
  <si>
    <t>Y8C37DD741</t>
  </si>
  <si>
    <t>A.G.L. S.R.L.</t>
  </si>
  <si>
    <t>Fornitura di modulo personalizzato con etichette - Modulo per spedizioni sanità</t>
  </si>
  <si>
    <t>5133</t>
  </si>
  <si>
    <t>Y5537D6662</t>
  </si>
  <si>
    <t>Fornitura portatili Area Welfare</t>
  </si>
  <si>
    <t>5132</t>
  </si>
  <si>
    <t>Y6437D4044</t>
  </si>
  <si>
    <t>Fornitura cuffie per personale interno</t>
  </si>
  <si>
    <t>5131</t>
  </si>
  <si>
    <t>Y8237CF7F4</t>
  </si>
  <si>
    <t>SYSCON SRL</t>
  </si>
  <si>
    <t>Assistenza e manutenzione software</t>
  </si>
  <si>
    <t>5130</t>
  </si>
  <si>
    <t>YDA37D0DB6</t>
  </si>
  <si>
    <t>GUIDA MONACI S.P.A.</t>
  </si>
  <si>
    <t>Rinnovo abbonamento a GM Guida Monaci</t>
  </si>
  <si>
    <t>5129</t>
  </si>
  <si>
    <t>Y9137DF40E</t>
  </si>
  <si>
    <t>Pubblicazione su quotidiani nazionali e locali dell'avviso di: Estratto di bando di gara Tender_27067–ID508</t>
  </si>
  <si>
    <t>5128</t>
  </si>
  <si>
    <t>Pubblicazione in GURI di: Estratto di bando di gara Tender_27067–ID5082</t>
  </si>
  <si>
    <t>5124</t>
  </si>
  <si>
    <t>94160523EC</t>
  </si>
  <si>
    <t>QUEUE-IT APS</t>
  </si>
  <si>
    <t>Virtual waiting room subscription</t>
  </si>
  <si>
    <t>5123</t>
  </si>
  <si>
    <t>Y2437E418C</t>
  </si>
  <si>
    <t>R.C.M. ITALIA SRL/NEWCOM TECHNOLOGY SRL/CENTRO CONTABILE  S.N.C. DI VIANI ALESSANDRO E IVANO/ECO LASER INFORMATICA S.R.L.</t>
  </si>
  <si>
    <t>R.C.M. ITALIA SRL</t>
  </si>
  <si>
    <t>571511277 - 2001469 - NASTRO TTR TRANSFER ROLL X RIMAGE EVEREST 400</t>
  </si>
  <si>
    <t>5122</t>
  </si>
  <si>
    <t>YE037C61C9</t>
  </si>
  <si>
    <t>EY Advisory SPA</t>
  </si>
  <si>
    <t>Servizio di Roadmap evolutiva del servizio di interconnessione con il Nodo dei pagamenti-SPC</t>
  </si>
  <si>
    <t>5120</t>
  </si>
  <si>
    <t>Y8037C7CDB</t>
  </si>
  <si>
    <t>CORP EVENTS</t>
  </si>
  <si>
    <t>Quota partecipazione al festival dell'intelligenza artificiale di Cannes - Evento promosso dalla Camera di Commercio di Udine</t>
  </si>
  <si>
    <t>5118</t>
  </si>
  <si>
    <t>Y9337C1EF3</t>
  </si>
  <si>
    <t>Sostituzione di 6 serramenti presso gli uffici del piano terra della sede di TS VSF</t>
  </si>
  <si>
    <t>5117</t>
  </si>
  <si>
    <t>YB937BFA21</t>
  </si>
  <si>
    <t>Materiale per pulizia scanner per Uffici Tavolari</t>
  </si>
  <si>
    <t>5116</t>
  </si>
  <si>
    <t>Integrazione precedente ordine ID 4908: 2 ulteriori corsi di di formazione tecnica Cisco</t>
  </si>
  <si>
    <t>5115</t>
  </si>
  <si>
    <t>94039164FA</t>
  </si>
  <si>
    <t>TD GROUP ITALIA SRL</t>
  </si>
  <si>
    <t>Servizi professionali specialistici per la predisposizione dell'infrastruttura GISNextCloud</t>
  </si>
  <si>
    <t>5114</t>
  </si>
  <si>
    <t>Y2D37B90BE</t>
  </si>
  <si>
    <t>ENEL ENERGIA SPA</t>
  </si>
  <si>
    <t>consumi pregressi pod Ermes</t>
  </si>
  <si>
    <t>5112</t>
  </si>
  <si>
    <t>Y0D38B0136</t>
  </si>
  <si>
    <t>Diretta streaming “Il Responsabile della Protezione dei Dati (RPD) nelle PA e nelle società pubbliche”</t>
  </si>
  <si>
    <t>5111</t>
  </si>
  <si>
    <t>Y0537AEEF8</t>
  </si>
  <si>
    <t>Partecipazione al corso: “Formazione degli operatori elettrici PES e PAV”</t>
  </si>
  <si>
    <t>5110</t>
  </si>
  <si>
    <t>Y5437AEEB1</t>
  </si>
  <si>
    <t>Partecipazione al corso: “Corso Responsabili Impianti (URI-RI) e Preposti Ai Lavori (URL-PL) – Nuova Norma CEI 11-27 Edizione 2021”</t>
  </si>
  <si>
    <t>5109</t>
  </si>
  <si>
    <t>YD937ADD98</t>
  </si>
  <si>
    <t>Versamento della quota di iscrizione relativa al II° anno presso Università degli Studi di Padova</t>
  </si>
  <si>
    <t>5108</t>
  </si>
  <si>
    <t>Y3237B5066</t>
  </si>
  <si>
    <t>Pubblicazione su quotidiani nazionali e locali dell'avviso di: Estratto di bando di gara Tender_26977–ID5073</t>
  </si>
  <si>
    <t>5107</t>
  </si>
  <si>
    <t>Y8737B20B7</t>
  </si>
  <si>
    <t>Servizi di Microsoft Azure</t>
  </si>
  <si>
    <t>5105</t>
  </si>
  <si>
    <t>Y5037DB66A</t>
  </si>
  <si>
    <t>DENODO S.L.</t>
  </si>
  <si>
    <t>Licenza software Denodo Enterprise Plus per piattaforma di virtualizzazione dei dati per la valorizzazione del patrimonio informativo della Regione Autonoma Friuli Venezia Giulia</t>
  </si>
  <si>
    <t>5104</t>
  </si>
  <si>
    <t>YD137B1549</t>
  </si>
  <si>
    <t xml:space="preserve">GLOBAL TECNICA SRL/INSTALL.PRO. SRL/ELETTRICA GOVER SRL </t>
  </si>
  <si>
    <t>Bonifica sala SAP</t>
  </si>
  <si>
    <t>5103</t>
  </si>
  <si>
    <t>Y5137B2CA2</t>
  </si>
  <si>
    <t>GLAUCO DECORTI S.r.l.</t>
  </si>
  <si>
    <t>Avviamento del gruppo refrigeratore impianto di climatizzazione - sede Insiel di Trieste</t>
  </si>
  <si>
    <t>5102</t>
  </si>
  <si>
    <t>YBD37AEC99</t>
  </si>
  <si>
    <t xml:space="preserve">Servizio di manutenzione ed aggiornamento del software in uso al SI.AGRI FVG
</t>
  </si>
  <si>
    <t>5101</t>
  </si>
  <si>
    <t>Y0037AD22B</t>
  </si>
  <si>
    <t xml:space="preserve">TEXT CONTROL </t>
  </si>
  <si>
    <t>Noleggio annuale licenza TX Text Control .NET for Windows Forms</t>
  </si>
  <si>
    <t>5099</t>
  </si>
  <si>
    <t>Y5B37AC27F</t>
  </si>
  <si>
    <t>CASTELARREDO S.A.S./OTTO S.R.L.</t>
  </si>
  <si>
    <t>Fornitura di 2 scrivanie con altezza regolabile elettricamente per il Servizio Post Elaborazione sede di Trieste</t>
  </si>
  <si>
    <t>5098</t>
  </si>
  <si>
    <t>Y7C37AB9BE</t>
  </si>
  <si>
    <t>Attività specialistiche sul software Appeon.PowerBuilder in ambito sanitario</t>
  </si>
  <si>
    <t>5097</t>
  </si>
  <si>
    <t>Y9A37AECF8</t>
  </si>
  <si>
    <t>COMANDO PROVINCIALE VIGILI DEL FUOCO DI TRIESTE UFFICIO PREVENZIONE INCENDI</t>
  </si>
  <si>
    <t>Conformità delle nuove sale del Data Center - VVF</t>
  </si>
  <si>
    <t>5096</t>
  </si>
  <si>
    <t>Y6937A9B21</t>
  </si>
  <si>
    <t>LUCA ZINZULA</t>
  </si>
  <si>
    <t xml:space="preserve">Corso specialistico MEDINT </t>
  </si>
  <si>
    <t>5095</t>
  </si>
  <si>
    <t>Y9337F568B</t>
  </si>
  <si>
    <t>BUSINESS VOICE SRL/LANGUAGE ACADEMY – SOCIETÀ COOPERATIVA</t>
  </si>
  <si>
    <t>BUSINESS VOICE SRL</t>
  </si>
  <si>
    <t>Inglese per Polizia Locale</t>
  </si>
  <si>
    <t>5094</t>
  </si>
  <si>
    <t>YF037AD807</t>
  </si>
  <si>
    <t>EGAF EDIZIONI S.R.L.</t>
  </si>
  <si>
    <t>Corso Aggiornamento obbligatorio per Esaminatori della Motorizzazione Civile</t>
  </si>
  <si>
    <t>5091</t>
  </si>
  <si>
    <t>Y98379D309</t>
  </si>
  <si>
    <t>Iscrizione al corso: " Stime e metriche - Function point Analysis"</t>
  </si>
  <si>
    <t>5090</t>
  </si>
  <si>
    <t>Y8937A45A1</t>
  </si>
  <si>
    <t>Pubblicazione su quotidiani nazionali e locali dell'avviso di: Estratto di bando di gara Tender_26352–ID4973"</t>
  </si>
  <si>
    <t>5089</t>
  </si>
  <si>
    <t>Y5737A3245</t>
  </si>
  <si>
    <t xml:space="preserve">Acquisizione di licenza SAP PowerDesigner EnterpriseArchitect
</t>
  </si>
  <si>
    <t>5088</t>
  </si>
  <si>
    <t>YEF37A5A42</t>
  </si>
  <si>
    <t>CASSETTE PRONTO SOCCORSO</t>
  </si>
  <si>
    <t>5087</t>
  </si>
  <si>
    <t>Y24379F76C</t>
  </si>
  <si>
    <t>CSPFEA SC</t>
  </si>
  <si>
    <t xml:space="preserve">Servizio di manutenzione per le licenze dei software MIDAS e Histra Bridges in uso a FVG Strade
</t>
  </si>
  <si>
    <t>5086</t>
  </si>
  <si>
    <t>YED379E50B</t>
  </si>
  <si>
    <t>Servizio di manutenzione e assistenza su piattaforma Microsoft Dynamics AX in uso a FVG Strade</t>
  </si>
  <si>
    <t>5085</t>
  </si>
  <si>
    <t>YE3379D1AE</t>
  </si>
  <si>
    <t>5081</t>
  </si>
  <si>
    <t>Y7C3790765</t>
  </si>
  <si>
    <t>Servizio di certificazione ISO 45001</t>
  </si>
  <si>
    <t>5079</t>
  </si>
  <si>
    <t>Y32378F955</t>
  </si>
  <si>
    <t>NYXEIA INC</t>
  </si>
  <si>
    <t>Fornitura di licenze d’uso per le attività del sistema del Manager degli Acquisti</t>
  </si>
  <si>
    <t>5078</t>
  </si>
  <si>
    <t>ZD7378B608</t>
  </si>
  <si>
    <t>5076</t>
  </si>
  <si>
    <t>Y97378AF91</t>
  </si>
  <si>
    <t>GESTECO SPA</t>
  </si>
  <si>
    <t>Servizio di supporto alla valutazione dello stress lavoro correlato</t>
  </si>
  <si>
    <t>5075</t>
  </si>
  <si>
    <t>9436440C9F</t>
  </si>
  <si>
    <t>SM HEALTH SERVICES SRL</t>
  </si>
  <si>
    <t>Servizi professionali per il supporto strategico del Sistema Sanitario della Regione Autonoma Friuli
Venezia Giulia</t>
  </si>
  <si>
    <t>5074</t>
  </si>
  <si>
    <t>Y9C378AB08</t>
  </si>
  <si>
    <t>Fornitura e posa in opera di tablet per rete radiomobile emergenza sanitaria</t>
  </si>
  <si>
    <t>5072</t>
  </si>
  <si>
    <t>Y79378AB67</t>
  </si>
  <si>
    <t>Nastri per stampante badge</t>
  </si>
  <si>
    <t>5071</t>
  </si>
  <si>
    <t>Y9D3787B42</t>
  </si>
  <si>
    <t>VERIFONE PAYMENTS BV</t>
  </si>
  <si>
    <t>Fornitura di licenza software per gestione domini web</t>
  </si>
  <si>
    <t>5070</t>
  </si>
  <si>
    <t>YA437A6375</t>
  </si>
  <si>
    <t>Pubblicazione su quotidiani nazionali e locali di; Avviso di aggiudicazione appalto Tender_22426–ID4498</t>
  </si>
  <si>
    <t>5069</t>
  </si>
  <si>
    <t>Pubblicazione in GURI di: Avviso di aggiudicazione appalto Tender_22426–ID4498</t>
  </si>
  <si>
    <t>5068</t>
  </si>
  <si>
    <t>Y853783EDD</t>
  </si>
  <si>
    <t>Fornitura di lettori rilevazione presenza</t>
  </si>
  <si>
    <t>5067</t>
  </si>
  <si>
    <t>Y943783E01</t>
  </si>
  <si>
    <t>Progetto di Business Continuity su Piattaforma ServiceNow</t>
  </si>
  <si>
    <t>5066</t>
  </si>
  <si>
    <t>Y9F3783920</t>
  </si>
  <si>
    <t>Fornitura di supporto per display</t>
  </si>
  <si>
    <t>5065</t>
  </si>
  <si>
    <t>Y423782CCE</t>
  </si>
  <si>
    <t>Acquisto del credito postale SMA per le lettere per screening nel periodo: dal 29/08/2022 al 30/09/2022</t>
  </si>
  <si>
    <t>5064</t>
  </si>
  <si>
    <t>YF7378BEA8</t>
  </si>
  <si>
    <t>Pubblicazione su quotidiani nazionali e locali dell'avviso di; "Bando di gara Tender_26379-ID5030"</t>
  </si>
  <si>
    <t>5063</t>
  </si>
  <si>
    <t>Y983781EBA</t>
  </si>
  <si>
    <t>Workstation per SIDEG</t>
  </si>
  <si>
    <t>5062</t>
  </si>
  <si>
    <t>Pubblicazione del bando di gara in GURI di: Tender_26379-ID5030</t>
  </si>
  <si>
    <t>5060</t>
  </si>
  <si>
    <t>YBD3778EC4</t>
  </si>
  <si>
    <t>Servizio di manutenzione dei server X86 in ambito Data Center Insiel</t>
  </si>
  <si>
    <t>5059</t>
  </si>
  <si>
    <t>Y6E3779BCA</t>
  </si>
  <si>
    <t>ALPITEL S.P.A.</t>
  </si>
  <si>
    <t>Ripristino a seguito collegamenti fibra ottica</t>
  </si>
  <si>
    <t>5058</t>
  </si>
  <si>
    <t>Y9B3778790</t>
  </si>
  <si>
    <t>AZTEC INFORMATICA SRL</t>
  </si>
  <si>
    <t>Servizio di aggiornamento e manutenzione di software per calcoli strutturali e costruzione nuove opere in uso a FVG Strade</t>
  </si>
  <si>
    <t>5057</t>
  </si>
  <si>
    <t>YA93777BA6</t>
  </si>
  <si>
    <t>PUBLISCOOP PIU SRL</t>
  </si>
  <si>
    <t>acquisto pagina pubbliredazionale si inserto platinum</t>
  </si>
  <si>
    <t>5056</t>
  </si>
  <si>
    <t>Y5737754E1</t>
  </si>
  <si>
    <t>SEF03.01.02.05 - Stampanti Multifunzione, installazione e consumabili Di Scorta per comitato EYOF (16554534419)</t>
  </si>
  <si>
    <t>5055</t>
  </si>
  <si>
    <t>YAC3775347</t>
  </si>
  <si>
    <t xml:space="preserve">STUDIO FRANCESCO ADDOBBATI </t>
  </si>
  <si>
    <t>Analisi materiali amianto DC -Trieste</t>
  </si>
  <si>
    <t>5053</t>
  </si>
  <si>
    <t>9366413087</t>
  </si>
  <si>
    <t>Fornitura di Servizio professionali specialistici da remoto e di Licenze perpetue Méthode Bi Control Suite</t>
  </si>
  <si>
    <t>5052</t>
  </si>
  <si>
    <t>Y51376EF41</t>
  </si>
  <si>
    <t>3CIME TECHNOLOGY SRL/ENWENTA SRL/ERREVI SYSTEM SRL/EUROSYSTEM SPA</t>
  </si>
  <si>
    <t>ERREVI SYSTEM SRL</t>
  </si>
  <si>
    <t>Servizio di manutenzione delle licenze software Commvault per l’ambiente di Disaster Recovery aziendale</t>
  </si>
  <si>
    <t>5051</t>
  </si>
  <si>
    <t>ZEB376E3D1</t>
  </si>
  <si>
    <t>D&amp;CO SRL</t>
  </si>
  <si>
    <t>Utilizzo ufficio indipendente in modalità Coworking PN
01/09/2022 - 30/06/2023</t>
  </si>
  <si>
    <t>5049</t>
  </si>
  <si>
    <t>9362859BA9</t>
  </si>
  <si>
    <t>FINCONS SpA</t>
  </si>
  <si>
    <t>Servizio di assistenza e manutenzione correttiva sulla piattaforma PerformPA</t>
  </si>
  <si>
    <t>5048</t>
  </si>
  <si>
    <t>YBE376C319</t>
  </si>
  <si>
    <t>Partecipazione : “Corso preposti per la sicurezza - aggiornato legge 215/2021”</t>
  </si>
  <si>
    <t>5047</t>
  </si>
  <si>
    <t>9362209346</t>
  </si>
  <si>
    <t xml:space="preserve">CFR Consorzio Futuro in Ricerca </t>
  </si>
  <si>
    <t>Servizio di manutenzione del software del sistema GEO.Works ad uso di FVG Strade</t>
  </si>
  <si>
    <t>5046</t>
  </si>
  <si>
    <t>YA73769A95</t>
  </si>
  <si>
    <t>LAPI MIRKO</t>
  </si>
  <si>
    <t>Formazione specialistica OSINT-MEDINT</t>
  </si>
  <si>
    <t>5043</t>
  </si>
  <si>
    <t>Y1E3765161</t>
  </si>
  <si>
    <t>Variazione del contratto n. 200074042 per la fornitura del servizio di Supporto di formazione agli operatori Aziende Sanitarie del Friuli Venezia Giulia per il corretto utilizzo dell’applicativo Job Time</t>
  </si>
  <si>
    <t>5042</t>
  </si>
  <si>
    <t>9357853895</t>
  </si>
  <si>
    <t>Variazione del contratto n. 200074042 per un’evoluzione dell’applicativo Job Time in uso alle Aziende Sanitarie del Friuli Venezia Giulia</t>
  </si>
  <si>
    <t>5041</t>
  </si>
  <si>
    <t>Y83376494E</t>
  </si>
  <si>
    <t>Fornitura di carta A4 80 grammi per tripla lavorazione</t>
  </si>
  <si>
    <t>5039</t>
  </si>
  <si>
    <t>Y0C375C82A</t>
  </si>
  <si>
    <t>PERSONALIZZAZIONE BUSTE 54010255 11,5x23 2 FIN - SMA/NE/036/2007</t>
  </si>
  <si>
    <t>5037</t>
  </si>
  <si>
    <t>YDF3759820</t>
  </si>
  <si>
    <t>Manutenzione standard per DocAve Backup &amp; Restore</t>
  </si>
  <si>
    <t>5036</t>
  </si>
  <si>
    <t>935203141F</t>
  </si>
  <si>
    <t>AMM SPA</t>
  </si>
  <si>
    <t>Acquisto pacchetto SMS per Servizi al Cittadino emergenza sanitaria</t>
  </si>
  <si>
    <t>5035</t>
  </si>
  <si>
    <t>Y7F3758BFA</t>
  </si>
  <si>
    <t>INFORMATION CONSULTING SRL/EUROSYSTEM SPA/INFONET SOLUTION SRL</t>
  </si>
  <si>
    <t>EUROSYSTEM SPA</t>
  </si>
  <si>
    <t>Licenze Veeam Availability Suite Universal (n. 4) con supporto per 36 mesi</t>
  </si>
  <si>
    <t>5034</t>
  </si>
  <si>
    <t>YCB3786848</t>
  </si>
  <si>
    <t>ANAS SPA</t>
  </si>
  <si>
    <t>Spese istruttoria Anas</t>
  </si>
  <si>
    <t>5033</t>
  </si>
  <si>
    <t>Y423757B89</t>
  </si>
  <si>
    <t>UTILGRAPH SNC</t>
  </si>
  <si>
    <t>Riparazione struttura espositiva pieghevole</t>
  </si>
  <si>
    <t>5032</t>
  </si>
  <si>
    <t>Y0A375668F</t>
  </si>
  <si>
    <t>SYGEST SRL</t>
  </si>
  <si>
    <t>Fornitura di servizi professionali specialistici Adobe Italia e Sygest relativi ad Adobe Analytics (da remoto)</t>
  </si>
  <si>
    <t>5029</t>
  </si>
  <si>
    <t>Y7E375036C</t>
  </si>
  <si>
    <t>POST EVENTI SRL</t>
  </si>
  <si>
    <t>Quota partecipazione evento Trieste Next</t>
  </si>
  <si>
    <t>5027</t>
  </si>
  <si>
    <t>Y493748C3A</t>
  </si>
  <si>
    <t>Audit interno per la certificazione ISO 50001</t>
  </si>
  <si>
    <t>5025</t>
  </si>
  <si>
    <t>YF73747874</t>
  </si>
  <si>
    <t>SCHNEIDER ELECTRIC S.P.A.</t>
  </si>
  <si>
    <t>Manutenzione impianti di distribuzione elettrica Data Center primario</t>
  </si>
  <si>
    <t>5024</t>
  </si>
  <si>
    <t>9346632CB7</t>
  </si>
  <si>
    <t>STUDIO ROSELLI E ASSOCIATI</t>
  </si>
  <si>
    <t>PD PE DL CSE nuovo CPI sede TS</t>
  </si>
  <si>
    <t>5022</t>
  </si>
  <si>
    <t>Y623745146</t>
  </si>
  <si>
    <t>Stampa biglietti da visita per Amministratore Unico</t>
  </si>
  <si>
    <t>5020</t>
  </si>
  <si>
    <t>Y9F37433A2</t>
  </si>
  <si>
    <t>ASSOCIAZIONE SPORTIVA DILETTANTISTICA INSIVELA</t>
  </si>
  <si>
    <t>Sponsorizzazione evento velico Insivela</t>
  </si>
  <si>
    <t>5019</t>
  </si>
  <si>
    <t>YA33743A98</t>
  </si>
  <si>
    <t>CANVA PTY LTD</t>
  </si>
  <si>
    <t>Acquisto licenza software Canva per gestione infografiche</t>
  </si>
  <si>
    <t>5017</t>
  </si>
  <si>
    <t>YAE373DD79</t>
  </si>
  <si>
    <t>Acquisto corso: "I controlli sulla produttività e la gestione dei fenomeni di scarso rendimento"</t>
  </si>
  <si>
    <t>5016</t>
  </si>
  <si>
    <t>9338247534</t>
  </si>
  <si>
    <t xml:space="preserve">Servizio di assistenza e manutenzione in garanzia hardware e software su dispositivi RISC IBM </t>
  </si>
  <si>
    <t>5015</t>
  </si>
  <si>
    <t>Y89373F3DB</t>
  </si>
  <si>
    <t>REGISTER.IT SPA</t>
  </si>
  <si>
    <t>Rinnovo trasferimento domini</t>
  </si>
  <si>
    <t>5014</t>
  </si>
  <si>
    <t>YED3739C18</t>
  </si>
  <si>
    <t>Certificazione ISO 18295</t>
  </si>
  <si>
    <t>5013</t>
  </si>
  <si>
    <t>Y283739BF1</t>
  </si>
  <si>
    <t>Certificazione ISO 50001</t>
  </si>
  <si>
    <t>5012</t>
  </si>
  <si>
    <t>Y203739BBF</t>
  </si>
  <si>
    <t>Certificazione ISO 9001</t>
  </si>
  <si>
    <t>5010</t>
  </si>
  <si>
    <t>Y593736E52</t>
  </si>
  <si>
    <t>Plotter da 36" per FVGStrade (noleggio 60 mesi)</t>
  </si>
  <si>
    <t>5008</t>
  </si>
  <si>
    <t>Y353732EB1</t>
  </si>
  <si>
    <t>Fornitura di dieci portatili 14 " completi di dockiing, monitor, tastiera e mouse</t>
  </si>
  <si>
    <t>5007</t>
  </si>
  <si>
    <t>9340874D10</t>
  </si>
  <si>
    <t>ATHLANTIC SRL</t>
  </si>
  <si>
    <t xml:space="preserve">Supporto certificazioni ISO 18295, ISO 20000, ISO 22301 già conseguite e alle nuove da raggiungere ISO 55001, ISO 14000 </t>
  </si>
  <si>
    <t>5005</t>
  </si>
  <si>
    <t>Quota associativa relativa all’anno 2022 all’associazione ASSINTER ITALIA</t>
  </si>
  <si>
    <t>5004</t>
  </si>
  <si>
    <t>YF8371A32D</t>
  </si>
  <si>
    <t>Servizio di docenza corso Business Process Modeling</t>
  </si>
  <si>
    <t>5003</t>
  </si>
  <si>
    <t>Y1D372ED65</t>
  </si>
  <si>
    <t>applicativo software per la progettazione per FVG STRADE</t>
  </si>
  <si>
    <t>5002</t>
  </si>
  <si>
    <t>YF9372A54F</t>
  </si>
  <si>
    <t>Acquisto del credito postale SMA per le lettere per screening nel periodo: dal 16/07/2022 al 15/08/2022</t>
  </si>
  <si>
    <t>5001</t>
  </si>
  <si>
    <t>Pubblicazione del bando di gara in GURI di: Tender_25912-ID4965</t>
  </si>
  <si>
    <t>5000</t>
  </si>
  <si>
    <t>Y2D372F4A6</t>
  </si>
  <si>
    <t>Pubblicazione su quotidiani nazionali e locali del avviso di:  Bando di gara Tender_25912-ID4965</t>
  </si>
  <si>
    <t>4999</t>
  </si>
  <si>
    <t>Y64372CE87</t>
  </si>
  <si>
    <t>Pubblicazione su quotidiani nazionali e locali del avviso di: aggiudicazione: Tender_23912–ID4806</t>
  </si>
  <si>
    <t>4998</t>
  </si>
  <si>
    <t>YDE372CE13</t>
  </si>
  <si>
    <t>Pubblicazione su quotidiani nazionali e locali di:
"Avviso di aggiudicazione: Tender_23236–ID4701"</t>
  </si>
  <si>
    <t>4997</t>
  </si>
  <si>
    <t>YF8372CF33</t>
  </si>
  <si>
    <t>Pubblicazione su quotidiani nazionali e locali del bando di gara: Tender_25775–ID4981</t>
  </si>
  <si>
    <t>4996</t>
  </si>
  <si>
    <t>Y823727491</t>
  </si>
  <si>
    <t>Fornitura di monitor 27" e alimentatore per laptop</t>
  </si>
  <si>
    <t>4993</t>
  </si>
  <si>
    <t>YB13721853</t>
  </si>
  <si>
    <t>Fornitura di una postazione "crash cart" e uno switch</t>
  </si>
  <si>
    <t>4991</t>
  </si>
  <si>
    <t>Y99372B693</t>
  </si>
  <si>
    <t>Fornitura di personal computer portatili per Direzioni Centrali</t>
  </si>
  <si>
    <t>4990</t>
  </si>
  <si>
    <t>YD4375AFA2</t>
  </si>
  <si>
    <t>Riattestazione fibra ottica</t>
  </si>
  <si>
    <t>4989</t>
  </si>
  <si>
    <t>YCC371D902</t>
  </si>
  <si>
    <t>DDCOM SRL</t>
  </si>
  <si>
    <t>Servizio di manutenzione dei gruppi di continuità a servizio del Data Center</t>
  </si>
  <si>
    <t>4988</t>
  </si>
  <si>
    <t>YF3371C90C</t>
  </si>
  <si>
    <t>Fornitura di buste a due finestre per imbustatrice senza personalizzazione esterna</t>
  </si>
  <si>
    <t>4987</t>
  </si>
  <si>
    <t>Y0F371A02F</t>
  </si>
  <si>
    <t>INNOVATEL SAS DI PIETRO BERGAMINI E C./DIGITAL THINKS S.R.L. /QSM S.r.l./OVERNET SOLUTIONS SRL</t>
  </si>
  <si>
    <t>Corsi di analisi funzionale e progettazione uml</t>
  </si>
  <si>
    <t>4986</t>
  </si>
  <si>
    <t>Y2C371B4BF</t>
  </si>
  <si>
    <t>ELETTRICA GOVER SRL /R.S. s.r.l./FRIULI ANTINCENDI S.R.L.</t>
  </si>
  <si>
    <t>Progetto per la manutenzione straordinaria dei sistemi antincendio Insiel</t>
  </si>
  <si>
    <t>4985</t>
  </si>
  <si>
    <t>Y95371953D</t>
  </si>
  <si>
    <t xml:space="preserve">SEMPRE FORMAZIONE SRLS </t>
  </si>
  <si>
    <t>Iscrizione di di una collega al corso "Sottoscrizione del Ccnl 2019-
2021 del personale dei Livelli"</t>
  </si>
  <si>
    <t>4983</t>
  </si>
  <si>
    <t>9312741CFA</t>
  </si>
  <si>
    <t>contributo dottorando università Udine - rda 116641</t>
  </si>
  <si>
    <t>4982</t>
  </si>
  <si>
    <t>Y4B370FDE9</t>
  </si>
  <si>
    <t>Servizio di hosting e manutenzione software agriturismi e fitosanitario per Ersa</t>
  </si>
  <si>
    <t>4979</t>
  </si>
  <si>
    <t>Y20370DEB6</t>
  </si>
  <si>
    <t>QWERTY STUDIO SRL</t>
  </si>
  <si>
    <t xml:space="preserve">Acquisizione di servizi professionali per manutenzioni evolutive sul sistema Q-VAD della Regione FVG </t>
  </si>
  <si>
    <t>4978</t>
  </si>
  <si>
    <t>Y00370BF89</t>
  </si>
  <si>
    <t>YOCTOIT SRL</t>
  </si>
  <si>
    <t>Fornitura di quattro cassetti di dischi per due storage IBM FS5030 in produzione presso il Data Center Insiel di Trieste</t>
  </si>
  <si>
    <t>4977</t>
  </si>
  <si>
    <t>YAA3705D3A</t>
  </si>
  <si>
    <t>5 corsi pacchetto MS Office</t>
  </si>
  <si>
    <t>4976</t>
  </si>
  <si>
    <t>Y2D371FAA1</t>
  </si>
  <si>
    <t>Kit Logitech tastiere e mouse</t>
  </si>
  <si>
    <t>4975</t>
  </si>
  <si>
    <t>Y2437E891F</t>
  </si>
  <si>
    <t>RIGOR GUILD S.A.</t>
  </si>
  <si>
    <t>Tiket a favore di una risorsa interna per la partecipazione alla "DevOps Barcelona Conference" 03-04 nov. 2022</t>
  </si>
  <si>
    <t>4974</t>
  </si>
  <si>
    <t>YAE3552A09</t>
  </si>
  <si>
    <t>QSM S.r.l./REISS ROMOLI SRL/EBIT SRL/GALGANO &amp; ASSOCIATI SRL</t>
  </si>
  <si>
    <t>Servizio di formazione in ambito soft skill per il personale di Insiel Spa</t>
  </si>
  <si>
    <t>4971</t>
  </si>
  <si>
    <t>Y5037CC051</t>
  </si>
  <si>
    <t>Fornitura apparati di rete</t>
  </si>
  <si>
    <t>4969</t>
  </si>
  <si>
    <t>Y6C37237BB</t>
  </si>
  <si>
    <t>COMUNE DI TRIESTE</t>
  </si>
  <si>
    <t>Deposito cauzionale Trieste – ME22_020</t>
  </si>
  <si>
    <t>4968</t>
  </si>
  <si>
    <t>9301217714</t>
  </si>
  <si>
    <t>MOLO17 SRL</t>
  </si>
  <si>
    <t>Realizzazione di un APP Mobile per la gestione dei soccorsi nell’ambito di manifestazioni marittime (regate) e servizi correlati</t>
  </si>
  <si>
    <t>4967</t>
  </si>
  <si>
    <t>YD836F9DB0</t>
  </si>
  <si>
    <t>MATICMIND S.P.A./ITALTEL SPA/SIRTI SOCIETA' PER AZIONI</t>
  </si>
  <si>
    <t>Fornitura licenze Cisco Webex VIMT</t>
  </si>
  <si>
    <t>4964</t>
  </si>
  <si>
    <t>Y5C36F6D8F</t>
  </si>
  <si>
    <t>DEDAGROUP PUBLIC SERVICES S.R.L.</t>
  </si>
  <si>
    <t>Servizi di scarico dati e documenti dal software di Protocollo Folium e consulenza/supporto tecnico</t>
  </si>
  <si>
    <t>4963</t>
  </si>
  <si>
    <t>9298665D18</t>
  </si>
  <si>
    <t>4962</t>
  </si>
  <si>
    <t>Y0536FA19B</t>
  </si>
  <si>
    <t>Fornitura Badge e Sw di codifica RFID Mifare</t>
  </si>
  <si>
    <t>4961</t>
  </si>
  <si>
    <t>9306346FA7</t>
  </si>
  <si>
    <t>4960</t>
  </si>
  <si>
    <t>Y0936F1E52</t>
  </si>
  <si>
    <t>CISCRA SPA/PIGNA ENVELOPES S.R.L.</t>
  </si>
  <si>
    <t>PIGNA ENVELOPES S.R.L.</t>
  </si>
  <si>
    <t>Fornitura di buste a due finestre per imbustatrice senza personalizzazione esterna BUSTE 11,5x23</t>
  </si>
  <si>
    <t>4959</t>
  </si>
  <si>
    <t>Y5A36F0612</t>
  </si>
  <si>
    <t>TIM SPA</t>
  </si>
  <si>
    <t>Fornitura in opera del secondo disco per il server ProQA HPE DL360 e creazione dell'array RAID 1</t>
  </si>
  <si>
    <t>4958</t>
  </si>
  <si>
    <t>YAC36EDE67</t>
  </si>
  <si>
    <t>Acquisto plotter per UAA Aquileia</t>
  </si>
  <si>
    <t>4957</t>
  </si>
  <si>
    <t>Y5136F2CD3</t>
  </si>
  <si>
    <t>Noleggio licenze suite Adobe CC</t>
  </si>
  <si>
    <t>4956</t>
  </si>
  <si>
    <t>Y713709F3E</t>
  </si>
  <si>
    <t>RAM TECH di Fabio Ramani</t>
  </si>
  <si>
    <t>Sistema integrato per la gestione della piattaforma di Image banking della Reg.FVG per un periodo di 12 mesi</t>
  </si>
  <si>
    <t>4955</t>
  </si>
  <si>
    <t>Y9D36F3B6D</t>
  </si>
  <si>
    <t>Fornitura di n. 2 licenze Oxygen XML Editor Enterprise con sottoscrizione per
12 mesi</t>
  </si>
  <si>
    <t>4954</t>
  </si>
  <si>
    <t>YAF36E8502</t>
  </si>
  <si>
    <t>Assistenza eventi a consumo presso sala Comelli - Udine</t>
  </si>
  <si>
    <t>4953</t>
  </si>
  <si>
    <t>YD636E77FD</t>
  </si>
  <si>
    <t>Fornitura di un laptop e cuffie con microfono usb</t>
  </si>
  <si>
    <t>4952</t>
  </si>
  <si>
    <t>Y9B36E2760</t>
  </si>
  <si>
    <t>Modifica utenti e loro credenziali di accesso alle centrali antintrusione di Amaro, Feletto e Gorizia</t>
  </si>
  <si>
    <t>4950</t>
  </si>
  <si>
    <t>Y4D36E210F</t>
  </si>
  <si>
    <t>Adeguamento sala Modotti e Musigh (16526949880)</t>
  </si>
  <si>
    <t>4948</t>
  </si>
  <si>
    <t>Y7336EB978</t>
  </si>
  <si>
    <t>VEM SISTEMI SPA</t>
  </si>
  <si>
    <t>Servizio di noleggio di una piattaforma di anti-phishing, con annessa piattaforma di formazione e video tutorial</t>
  </si>
  <si>
    <t>4947</t>
  </si>
  <si>
    <t>Y4536DFAA0</t>
  </si>
  <si>
    <t>SUPERSAAS B.V.</t>
  </si>
  <si>
    <t>Rinnovo Annuale Servizio online per la gestione delle prenotazioni del servizio navetta - SuperSaas, pacchetto E.</t>
  </si>
  <si>
    <t>4946</t>
  </si>
  <si>
    <t>Y4F36DF675</t>
  </si>
  <si>
    <t>DI NATALE RAFFAELE ING.</t>
  </si>
  <si>
    <t>Acquisto software in licenze d'uso per la gestione dei bonifici</t>
  </si>
  <si>
    <t>4945</t>
  </si>
  <si>
    <t>YED36DC6D7</t>
  </si>
  <si>
    <t>INFOCERT SPA</t>
  </si>
  <si>
    <t>Fornitura licenza PRO di GoSign 10 utenti con sottoscrizione per 36 mesi</t>
  </si>
  <si>
    <t>4944</t>
  </si>
  <si>
    <t>YDE36D5110</t>
  </si>
  <si>
    <t>WORK SERVICE S.C.R.L.</t>
  </si>
  <si>
    <t>Servizio di lavaggio di 16 vetri esterni con telaio – Via Marconi sede Insiel di Trieste – Integrazione RDA 115726 ID 4913</t>
  </si>
  <si>
    <t>4942</t>
  </si>
  <si>
    <t>Y3136D18A1</t>
  </si>
  <si>
    <t>CYBER PARTNERS SRL/SOFTWAREONE ITALIA SRL/ENTERPRISE SOLUTIONS SRL</t>
  </si>
  <si>
    <t>Rinnovo subscription Software di Vulnerability Assessment Nessus 2 licenze</t>
  </si>
  <si>
    <t>4939</t>
  </si>
  <si>
    <t>Y0336CD167</t>
  </si>
  <si>
    <t>licenze Microsoft Exchange Online Plan1 con sottoscrizione
per 36 mesi</t>
  </si>
  <si>
    <t>4938</t>
  </si>
  <si>
    <t>Z4836B90C2</t>
  </si>
  <si>
    <t>4936</t>
  </si>
  <si>
    <t>YA736C9C8A</t>
  </si>
  <si>
    <t>Fornitura di workstation e monitor per UAA Aquileia</t>
  </si>
  <si>
    <t>4935</t>
  </si>
  <si>
    <t>Y3A36C8BE8</t>
  </si>
  <si>
    <t>EUROPYTHON SOCIETY (C/O OPEN END AB)</t>
  </si>
  <si>
    <t>Iscrizione dipendente tecnico di Insiel all' EuroPython 2022</t>
  </si>
  <si>
    <t>4934</t>
  </si>
  <si>
    <t>YAB36D22F6</t>
  </si>
  <si>
    <t>4933</t>
  </si>
  <si>
    <t>YC736C6F3D</t>
  </si>
  <si>
    <t>Servizi professionali in estensione al supporto del prodotto IBM DB2</t>
  </si>
  <si>
    <t>4932</t>
  </si>
  <si>
    <t>Z9836C5BB5</t>
  </si>
  <si>
    <t>4931</t>
  </si>
  <si>
    <t>Y7336C6362</t>
  </si>
  <si>
    <t>CONSULENZA INFORMATICA S.R.L./MACH2 INFORMATICA SRL</t>
  </si>
  <si>
    <t>Fornitura monitor 24 pollici - RDA 117086</t>
  </si>
  <si>
    <t>4930</t>
  </si>
  <si>
    <t>YBA36D570C</t>
  </si>
  <si>
    <t xml:space="preserve">Fornitura access point </t>
  </si>
  <si>
    <t>4929</t>
  </si>
  <si>
    <t>Y6D36C2EC8</t>
  </si>
  <si>
    <t>Fornitura di licenze per un servizio di web conferencing</t>
  </si>
  <si>
    <t>4928</t>
  </si>
  <si>
    <t>Y6836C3F15</t>
  </si>
  <si>
    <t>MEDICASL S.N.C. DI STEFFAN ALBERTO &amp; LUCA</t>
  </si>
  <si>
    <t>Manutenzione straordinaria defibrillatori sedi regionali Insiel - Trieste e Udine</t>
  </si>
  <si>
    <t>4927</t>
  </si>
  <si>
    <t>Y3A36D8EC0</t>
  </si>
  <si>
    <t>Corso Business Analysis Agile</t>
  </si>
  <si>
    <t>4925</t>
  </si>
  <si>
    <t>Y6636BC3FC</t>
  </si>
  <si>
    <t>Acquisto del credito postale SMA per le lettere per screening nel periodo: dal 15/06/2022 al 15/07/2022</t>
  </si>
  <si>
    <t>4924</t>
  </si>
  <si>
    <t>Y1B36B634B</t>
  </si>
  <si>
    <t>Partecipazione: “Corso preposti per la sicurezza - aggiornato legge 215/2021”</t>
  </si>
  <si>
    <t>4922</t>
  </si>
  <si>
    <t>Y9336C7F9E</t>
  </si>
  <si>
    <t>DIKE GIURIDICA EDITRICE SRL</t>
  </si>
  <si>
    <t>Rinnovo abbonamento a rivista telematica attinente ai contratti pubblici</t>
  </si>
  <si>
    <t>4921</t>
  </si>
  <si>
    <t>YF136B0FC9</t>
  </si>
  <si>
    <t>Fornitura di mouse verticali e webcam</t>
  </si>
  <si>
    <t>4920</t>
  </si>
  <si>
    <t>Y4E36ACD4D</t>
  </si>
  <si>
    <t>CORVAGLIA ROCCO</t>
  </si>
  <si>
    <t>Corso Agile Project Management con certificazione</t>
  </si>
  <si>
    <t>4919</t>
  </si>
  <si>
    <t>Y14369F5A7</t>
  </si>
  <si>
    <t>Partecipazione corso di aggiornamento RLS: “Corso rappresentanti dei lavoratori per la sicurezza”</t>
  </si>
  <si>
    <t>4918</t>
  </si>
  <si>
    <t>Y49369D3E5</t>
  </si>
  <si>
    <t>BRAVO SOLUTION ITALIA SPA</t>
  </si>
  <si>
    <t>Implementazione report nell’ambito della piattaforma EAppalti della Regione Autonoma Friuli Venezia Giulia</t>
  </si>
  <si>
    <t>4917</t>
  </si>
  <si>
    <t>Y8D36A0F67</t>
  </si>
  <si>
    <t>OSTARIA AL 3 MAGNONI S.A.S. DI DANIELE VALMARIN &amp; C.</t>
  </si>
  <si>
    <t>Servizio di catering</t>
  </si>
  <si>
    <t>4916</t>
  </si>
  <si>
    <t>Y3A369F035</t>
  </si>
  <si>
    <t>LA CLIMATIZZAZIONE DI BASTIANI P.</t>
  </si>
  <si>
    <t xml:space="preserve">Fornitura di 2 motori per 2 ventilconvettori Aermec FCX22A </t>
  </si>
  <si>
    <t>4915</t>
  </si>
  <si>
    <t>YF937E411C</t>
  </si>
  <si>
    <t>Acquisto credito postale anticipato SMA per lettere screening dal 01/10/2022 al 31/10/2022</t>
  </si>
  <si>
    <t>4914</t>
  </si>
  <si>
    <t>Y6A36BF80C</t>
  </si>
  <si>
    <t>Fornitura n. 5 licenze Google Workspace Business Standard con
sottoscrizione per 36 mesi</t>
  </si>
  <si>
    <t>4913</t>
  </si>
  <si>
    <t>Y67369C087</t>
  </si>
  <si>
    <t>Servizio di lavaggio di 16 vetri esterni con telaio Via Marconi sede Insiel di Trieste</t>
  </si>
  <si>
    <t>4912</t>
  </si>
  <si>
    <t>Y98369B43E</t>
  </si>
  <si>
    <t xml:space="preserve">Rinnovo abbonamento, per un periodo di 12 mesi, ai quotidiani 
“IL PICCOLO” e “IL MESSAGGERO VENETO” 
</t>
  </si>
  <si>
    <t>4911</t>
  </si>
  <si>
    <t>YC43695F09</t>
  </si>
  <si>
    <t>TREND CONSULTING SRL</t>
  </si>
  <si>
    <t>Servizio di supporto specialistico di coaching per lo sviluppo della leadership per il personale manageriale di Insiel</t>
  </si>
  <si>
    <t>4910</t>
  </si>
  <si>
    <t>YD436985AA</t>
  </si>
  <si>
    <t>PAGINE SI! SPA</t>
  </si>
  <si>
    <t>Fornitura di spazi informativi per Regione FVG su elenchi telefonici 2022/2023 - Pagine Sì</t>
  </si>
  <si>
    <t>4909</t>
  </si>
  <si>
    <t>Y503693110</t>
  </si>
  <si>
    <t>ITALIAONLINE SPA</t>
  </si>
  <si>
    <t>Fornitura di spazi informativi per Regione FVG su elenchi telefonici 2022/2023 - Pagine Bianche / Pagine Gialle</t>
  </si>
  <si>
    <t>4908</t>
  </si>
  <si>
    <t>Y8C3690F3B</t>
  </si>
  <si>
    <t>Corsi di formazione: ENCOR, ENARSI, CCNA</t>
  </si>
  <si>
    <t>4907</t>
  </si>
  <si>
    <t>YD13690951</t>
  </si>
  <si>
    <t>DON SRL</t>
  </si>
  <si>
    <t>Acquisto di 15 libri “Leadership emotiva: Una nuova intelligenza per guidarci oltre la crisi”</t>
  </si>
  <si>
    <t>4906</t>
  </si>
  <si>
    <t>Y5336906BB</t>
  </si>
  <si>
    <t>NCP - NETWORKING COMPETENCE</t>
  </si>
  <si>
    <t>Corso: "Cisco IP Telephony: Gateway, CUCM, Sicurezza e QoS"</t>
  </si>
  <si>
    <t>4905</t>
  </si>
  <si>
    <t>9250642F42</t>
  </si>
  <si>
    <t>AINDO SRL</t>
  </si>
  <si>
    <t>Fornitura di un sistema di sintetizzazione di dati sanitari e servizi professionali ad alta specializzazione per attività di supporto</t>
  </si>
  <si>
    <t>4904</t>
  </si>
  <si>
    <t>Y02368E32C</t>
  </si>
  <si>
    <t>COMUNE DI VILLESSE</t>
  </si>
  <si>
    <t>Deposito cauzionale Villesse – ME22_009</t>
  </si>
  <si>
    <t>4903</t>
  </si>
  <si>
    <t>YC2368EEB9</t>
  </si>
  <si>
    <t>MAESTRIPIERI SRL</t>
  </si>
  <si>
    <t>CARTA A4 BIANCA 80G/MQ PER STAMPANTI DI PIANO</t>
  </si>
  <si>
    <t>4901</t>
  </si>
  <si>
    <t>Y893688EF6</t>
  </si>
  <si>
    <t>FERMAT DESIGN SRL</t>
  </si>
  <si>
    <t xml:space="preserve"> 2 licenze per sw di progettazione ped EDR di Pordenone </t>
  </si>
  <si>
    <t>4900</t>
  </si>
  <si>
    <t>YF13688E8F</t>
  </si>
  <si>
    <t>WONDER IDEA TECHNOLOGY CO. LTD</t>
  </si>
  <si>
    <t>Fornitura n. 3 licenze di applicazione per l’editoria digitale</t>
  </si>
  <si>
    <t>4899</t>
  </si>
  <si>
    <t>YBF36B0D18</t>
  </si>
  <si>
    <t>Fornitura e posa in opera di quattro collettori per
l'ampliamento del condizionamento delle sale del Data Center.</t>
  </si>
  <si>
    <t>4898</t>
  </si>
  <si>
    <t>YC03687691</t>
  </si>
  <si>
    <t xml:space="preserve">Acquisizione di due portatili per Mezzo Mobile della SORES </t>
  </si>
  <si>
    <t>4897</t>
  </si>
  <si>
    <t>YB0366BCF7</t>
  </si>
  <si>
    <t>Partecipazione al corso “Stress lavoro correlato: strumenti di valutazione e gestione per PMI"</t>
  </si>
  <si>
    <t>4896</t>
  </si>
  <si>
    <t>Y5936888E3</t>
  </si>
  <si>
    <t>Acquisizione di n°20 kit aggiuntivi per ODR da Actalis/Aruba</t>
  </si>
  <si>
    <t>4895</t>
  </si>
  <si>
    <t>YBC368728C</t>
  </si>
  <si>
    <t>Rinnovo manutenzione annuale gruppo continuità elettrica p.zza Patriarcato Udine (16515088815)</t>
  </si>
  <si>
    <t>4894</t>
  </si>
  <si>
    <t>YE437781BF</t>
  </si>
  <si>
    <t>Y2K DI BARONTINI FRANCESCO</t>
  </si>
  <si>
    <t>Fornitura licenze per Access Point</t>
  </si>
  <si>
    <t>4893</t>
  </si>
  <si>
    <t>Y7136813D1</t>
  </si>
  <si>
    <t>Sostituzione delle batterie tampone del gruppo di continuità A delle sede Insiel di Amaro</t>
  </si>
  <si>
    <t>4890</t>
  </si>
  <si>
    <t>Y9F3688E07</t>
  </si>
  <si>
    <t>DANYSOFT INTERNACIONAL S.L.</t>
  </si>
  <si>
    <t>Fornitura di ulteriori 5 licenze di un tool kit per sviluppatori  con sottoscrizione per 36 mesi</t>
  </si>
  <si>
    <t>4889</t>
  </si>
  <si>
    <t>YF5367C995</t>
  </si>
  <si>
    <t>Manutenzione straordinaria dei condizionatori del Data Center-Disaster Recovery di Palmanova</t>
  </si>
  <si>
    <t>4888</t>
  </si>
  <si>
    <t>92430115F8</t>
  </si>
  <si>
    <t>Soluzione per il servizio di inventariazione a favore degli Enti Locali della Regione Friuli Venezia Giulia</t>
  </si>
  <si>
    <t>4887</t>
  </si>
  <si>
    <t>Y253682A79</t>
  </si>
  <si>
    <t>KRAZYDEV DI LADERCHI ALESSANDRA</t>
  </si>
  <si>
    <t xml:space="preserve">Partecipazione VOXXED DAYS TRIESTE 2022 </t>
  </si>
  <si>
    <t>4885</t>
  </si>
  <si>
    <t>YBA369031E</t>
  </si>
  <si>
    <t>PERCORSI AUDIO SRL</t>
  </si>
  <si>
    <t>Acquisto del percorso di certificazione Dante Livello 1 e Livello 2</t>
  </si>
  <si>
    <t>4884</t>
  </si>
  <si>
    <t>Y71368E4A8</t>
  </si>
  <si>
    <t>Corso di aggiornamento per RLS</t>
  </si>
  <si>
    <t>4883</t>
  </si>
  <si>
    <t>Y6436798B2</t>
  </si>
  <si>
    <t>Quota annuale PMI  2022 e quota triennale certificazione in PMP per il periodo 2022-2025</t>
  </si>
  <si>
    <t>4882</t>
  </si>
  <si>
    <t>Y54369D1F5</t>
  </si>
  <si>
    <t>Integrazione dell’applicativo Job Time con LoginFVG per gli accessi degli operatori nelle Aziende Sanitarie della Regione FVG</t>
  </si>
  <si>
    <t>4881</t>
  </si>
  <si>
    <t>YB93671A93</t>
  </si>
  <si>
    <t>Materiali vari di cancelleria</t>
  </si>
  <si>
    <t>4880</t>
  </si>
  <si>
    <t>Y7C36711FA</t>
  </si>
  <si>
    <t xml:space="preserve">Acquisto del credito postale SMA per le lettere per screening nel periodo:  dal 16/05/2022 al 15/06/2022
</t>
  </si>
  <si>
    <t>4879</t>
  </si>
  <si>
    <t>YE136710C4</t>
  </si>
  <si>
    <t>HORIZON SECURITY SRL</t>
  </si>
  <si>
    <t>Servizio di audit e follow-up sul sistema di gestione per la sicurezza delle informazioni</t>
  </si>
  <si>
    <t>4878</t>
  </si>
  <si>
    <t>Y37366EDBB</t>
  </si>
  <si>
    <t>IL TAPPEZZIERE DI BELLOMO VINCENZO</t>
  </si>
  <si>
    <t>Rivestimento ecopelle mensola porta oggetti sala riunioni
sede Trieste</t>
  </si>
  <si>
    <t>4876</t>
  </si>
  <si>
    <t>YA2366CFBE</t>
  </si>
  <si>
    <t>GRUPPO SPAGGIARI PARMA S.P.A.</t>
  </si>
  <si>
    <t>Fornitura di carta A4 80 grammi a triplo passaggio</t>
  </si>
  <si>
    <t>4875</t>
  </si>
  <si>
    <t>YD3366BC98</t>
  </si>
  <si>
    <t>VEGA ENGINEERING S.R.L.</t>
  </si>
  <si>
    <t>4874</t>
  </si>
  <si>
    <t>Y95366BD88</t>
  </si>
  <si>
    <t>RESOLFIN SRL/DMG BANDIERE DI ENRICO MESSINA E OMAR QUARANTA SNC/NOVALI EGIDIO SNC</t>
  </si>
  <si>
    <t>RESOLFIN SRL</t>
  </si>
  <si>
    <t>Fornitura di 3 bandiere (Comunità Europea, Italiana, Regionale FVG) per la sede Insiel di Trieste</t>
  </si>
  <si>
    <t>4873</t>
  </si>
  <si>
    <t>YBE366B3FE</t>
  </si>
  <si>
    <t>Fornitura di microfoni ip da tavolo per videoconferenza</t>
  </si>
  <si>
    <t>4872</t>
  </si>
  <si>
    <t>Y1536672D5</t>
  </si>
  <si>
    <t>Visite di controllo in merito ai lavori di manutenzione straordinaria sugli impianti elevatori della sede Insiel di Trieste in ottemperanza alle prescrizioni dell’Azienda Sanitaria</t>
  </si>
  <si>
    <t>4871</t>
  </si>
  <si>
    <t>Y9A3667849</t>
  </si>
  <si>
    <t>TECNOLIGHT SRL</t>
  </si>
  <si>
    <t>Adeguamento impianto audio auditorium largo S. Giorgio Pordenone</t>
  </si>
  <si>
    <t>4870</t>
  </si>
  <si>
    <t>Y21365EDC8</t>
  </si>
  <si>
    <t>UTILIA SRL</t>
  </si>
  <si>
    <t>Licenze test per procedure di selezione</t>
  </si>
  <si>
    <t>4869</t>
  </si>
  <si>
    <t>Y683607C10</t>
  </si>
  <si>
    <t>Rinnovo piattaforma Zucchetti</t>
  </si>
  <si>
    <t>4866</t>
  </si>
  <si>
    <t>YF7365F961</t>
  </si>
  <si>
    <t>Versamenti a Comune di Trieste per collegamento Casa del Cinema</t>
  </si>
  <si>
    <t>4865</t>
  </si>
  <si>
    <t>Y0B365A91A</t>
  </si>
  <si>
    <t xml:space="preserve">Noleggio per 1 mese di un applicativo per la gestione delle immagini della suite Adobe CC </t>
  </si>
  <si>
    <t>4864</t>
  </si>
  <si>
    <t>Y7237AA566</t>
  </si>
  <si>
    <t>CENTRO ITALIANO PER LA RIQUALIF. FLUVIALE</t>
  </si>
  <si>
    <t>Corso RIQUALECBZ-22 2 ore</t>
  </si>
  <si>
    <t>4863</t>
  </si>
  <si>
    <t>Y11365A7C7</t>
  </si>
  <si>
    <t>VEGA FORMAZIONE SRL/FIREST SRL/START UP SRL</t>
  </si>
  <si>
    <t>START UP SRL</t>
  </si>
  <si>
    <t>Corso BLSD - Basic Life Support and Defibrillation, per autorizzazione all’uso del defibrillatore semiautomatico esterno (DAE) - 5 ore</t>
  </si>
  <si>
    <t>4862</t>
  </si>
  <si>
    <t>Y69365A506</t>
  </si>
  <si>
    <t>ELSI di G.ZAPPONE</t>
  </si>
  <si>
    <t>Interventi adeguamento sistema varchi elettronici sedi di p.zza Unità TS e via Sabbadini UD</t>
  </si>
  <si>
    <t>4861</t>
  </si>
  <si>
    <t>YBF36594FC</t>
  </si>
  <si>
    <t>COMUNE DI TAVAGNACCO</t>
  </si>
  <si>
    <t>Affitto sala per attività formativa - Comune Tavagnacco</t>
  </si>
  <si>
    <t>4860</t>
  </si>
  <si>
    <t>YCD36593DB</t>
  </si>
  <si>
    <t>ARTEMEDIA SRL</t>
  </si>
  <si>
    <t>Servizio sicurezza e supporto sala FeruglioTavagnacco</t>
  </si>
  <si>
    <t>4859</t>
  </si>
  <si>
    <t>92278495E4</t>
  </si>
  <si>
    <t>INFOFACTORY SRL</t>
  </si>
  <si>
    <t xml:space="preserve">Adeguamento e manutenzione della soluzione finalizzata al rilievo ed alla programmazione nell’ambito del Monitoraggio dell’accessibilità </t>
  </si>
  <si>
    <t>4858</t>
  </si>
  <si>
    <t>Y2936559ED</t>
  </si>
  <si>
    <t>NORD PAS 14000 SRL</t>
  </si>
  <si>
    <t>Canone Q81 HSE Web app comprensivo di modulo Manutenzioni Mobile integrato nel 2021 e attività di supporto erogate in presenza e/o da remoto</t>
  </si>
  <si>
    <t>4857</t>
  </si>
  <si>
    <t>YA1365078E</t>
  </si>
  <si>
    <t>THE BRITISH SCHOOL OF TRIESTE</t>
  </si>
  <si>
    <t xml:space="preserve">Acquisto corsi lingua inglese 2022 </t>
  </si>
  <si>
    <t>4856</t>
  </si>
  <si>
    <t>Y5F3651DF7</t>
  </si>
  <si>
    <t>SEF03.01.01.01 - Cavi vari - scorte (16493292667)</t>
  </si>
  <si>
    <t>4855</t>
  </si>
  <si>
    <t>Y5D365139F</t>
  </si>
  <si>
    <t>Rinnovo triennale alla rivista mensile "Appalti &amp; contratti" + Formularioappalti.it</t>
  </si>
  <si>
    <t>4854</t>
  </si>
  <si>
    <t>Y3B365C9A6</t>
  </si>
  <si>
    <t>Pubblicazione su quotidiani nazionali e locali del bando di gara: Tender_23912-ID4806</t>
  </si>
  <si>
    <t>4853</t>
  </si>
  <si>
    <t>Pubblicazione del bando di gara in GURI di: Tender_23912-ID4806</t>
  </si>
  <si>
    <t>4852</t>
  </si>
  <si>
    <t>YD8367368A</t>
  </si>
  <si>
    <t>Servizio di manutenzione del sistema di “mobile mapping 3d” per rilievi lidar</t>
  </si>
  <si>
    <t>4851</t>
  </si>
  <si>
    <t>Z473636817</t>
  </si>
  <si>
    <t>4850</t>
  </si>
  <si>
    <t>YA9364E860</t>
  </si>
  <si>
    <t>Noleggio di n. 1 licenza di un applicativo di gestione delle immagini, con sottoscrizione per 6 mesi</t>
  </si>
  <si>
    <t>4848</t>
  </si>
  <si>
    <t>YCA364885C</t>
  </si>
  <si>
    <t>Acquisto norme UNI</t>
  </si>
  <si>
    <t>4847</t>
  </si>
  <si>
    <t>Y233643FE5</t>
  </si>
  <si>
    <t>VERZA SIMONE</t>
  </si>
  <si>
    <t>Corso: "Reporting: supportare le decisioni aziendali"</t>
  </si>
  <si>
    <t>4846</t>
  </si>
  <si>
    <t>9217443A95</t>
  </si>
  <si>
    <t>Servizi professionali di alta specializzazione relativi alla gestione ed amministrazione dell’ambiente WSO2</t>
  </si>
  <si>
    <t>4844</t>
  </si>
  <si>
    <t>Y7E364877C</t>
  </si>
  <si>
    <t>ALTEN ITALIA S.P.A. SOCIETÀ UNIPERSONALE/MOVIRI SRL/LUTECH S.P.A.</t>
  </si>
  <si>
    <t>ALTEN ITALIA S.P.A. SOCIETÀ UNIPERSONALE</t>
  </si>
  <si>
    <t xml:space="preserve">Manutenzione software e servizi di consulenza
</t>
  </si>
  <si>
    <t>4843</t>
  </si>
  <si>
    <t>Y2E3634FB4</t>
  </si>
  <si>
    <t>MEDIACONSULT SRL</t>
  </si>
  <si>
    <t>corso La gestione del documento digitale</t>
  </si>
  <si>
    <t>4842</t>
  </si>
  <si>
    <t>FONDAZIONE ITALIANA FEGATO</t>
  </si>
  <si>
    <t>Quota associativa quale membro Promotore della Fondazione Italiana Fegato - ONLUS</t>
  </si>
  <si>
    <t>4841</t>
  </si>
  <si>
    <t>Y4E36306F3</t>
  </si>
  <si>
    <t>SELETEK SRL</t>
  </si>
  <si>
    <t xml:space="preserve">Servizio applicativo per la gestione di prove scritte di procedure concorsuali a risposta multipla
</t>
  </si>
  <si>
    <t>4840</t>
  </si>
  <si>
    <t>Y7836554BF</t>
  </si>
  <si>
    <t>Rinnovo abbonamento Abbonamenti al quotidiano Il Sole 24 Ore</t>
  </si>
  <si>
    <t>4839</t>
  </si>
  <si>
    <t>Y4D3628B24</t>
  </si>
  <si>
    <t>APEX R&amp;D</t>
  </si>
  <si>
    <t xml:space="preserve">Formazione per componente Apex per stampe - AOP </t>
  </si>
  <si>
    <t>4838</t>
  </si>
  <si>
    <t>YC23632637</t>
  </si>
  <si>
    <t>GIURICONSULT S.R.L.</t>
  </si>
  <si>
    <t xml:space="preserve">Rinnovo abbonamento per l’anno 2022 alla rivista on-line per il diritto pubblico </t>
  </si>
  <si>
    <t>4837</t>
  </si>
  <si>
    <t>92103068F2</t>
  </si>
  <si>
    <t>COOPROGETTI SCRL/DBA PROGETTI S.P.A./IQT CONSULTING S.P.A.</t>
  </si>
  <si>
    <t>Verificatore Z059</t>
  </si>
  <si>
    <t>4836</t>
  </si>
  <si>
    <t>GALGANO &amp; ASSOCIATI SRL</t>
  </si>
  <si>
    <t>Acquisto corsi centralizzati per la formazione interna su soft skill</t>
  </si>
  <si>
    <t>4835</t>
  </si>
  <si>
    <t>Y2C362A87C</t>
  </si>
  <si>
    <t>Servizio di realizzazione di un app cittadino e presidiante nell'ambito del progetto BenzApp</t>
  </si>
  <si>
    <t>4834</t>
  </si>
  <si>
    <t>Y04362804A</t>
  </si>
  <si>
    <t>PERSONALIZZAZIONE BUSTE 54010258 - 11,5x23 2 FIN - Timbro SMA/NE/036/2007</t>
  </si>
  <si>
    <t>4833</t>
  </si>
  <si>
    <t>Y8A3626C85</t>
  </si>
  <si>
    <t>Fornitura licenza MobaXterm Professional 20 users con sottoscrizione per 12 mesi</t>
  </si>
  <si>
    <t>4831</t>
  </si>
  <si>
    <t>Rinnovo adesione per all’anno 2022 all’associazione CANOVA CLUB</t>
  </si>
  <si>
    <t>4830</t>
  </si>
  <si>
    <t>Y46363E06B</t>
  </si>
  <si>
    <t>Il Conto Annuale - Novità della rilevazione 2021" per il comparto Sanità</t>
  </si>
  <si>
    <t>4829</t>
  </si>
  <si>
    <t>YB9361FAB5</t>
  </si>
  <si>
    <t>ROI GROUP SRL</t>
  </si>
  <si>
    <t>Iscrizione, in modalità streaming, al corso: “La scienza della negoziazione – Michael Tsur”</t>
  </si>
  <si>
    <t>4828</t>
  </si>
  <si>
    <t>Y373627681</t>
  </si>
  <si>
    <t>SCAFFALATURE &amp; ARREDI DI STEFANO MILLO</t>
  </si>
  <si>
    <t>Fornitura di 200 ripiani, con doppio rinforzo, per scaffalature magazzino sede Insiel di Trieste</t>
  </si>
  <si>
    <t>4827</t>
  </si>
  <si>
    <t>9209790F1F</t>
  </si>
  <si>
    <t>Adeguamento transazioni Bing Maps</t>
  </si>
  <si>
    <t>4826</t>
  </si>
  <si>
    <t>Y9C364685A</t>
  </si>
  <si>
    <t>Subscription di licenze software Everteam per il processo GRF Gestione Richieste Fornitura</t>
  </si>
  <si>
    <t>4825</t>
  </si>
  <si>
    <t>YD4361FA24</t>
  </si>
  <si>
    <t>Supporto per ottimizzazione intranet aziendale</t>
  </si>
  <si>
    <t>4822</t>
  </si>
  <si>
    <t>YA5361F93D</t>
  </si>
  <si>
    <t>Pubblicazione su quotidiani nazionali e locali dell’esito di bando di gara: Tender_22414–ID4563-ID4564-ID4565-ID4566-ID4567</t>
  </si>
  <si>
    <t>4821</t>
  </si>
  <si>
    <t xml:space="preserve">Pubblicazione esito del bando di gara in GURI di: Tender_22414-ID 4563-4564-4565-4566-4567 </t>
  </si>
  <si>
    <t>4820</t>
  </si>
  <si>
    <t>YC63619357</t>
  </si>
  <si>
    <t>Interventi evolutivi CRM – Ms Dynamics 365 su sistemi Agenzia del lavoro e sviluppo impresa</t>
  </si>
  <si>
    <t>4819</t>
  </si>
  <si>
    <t>YB93618121</t>
  </si>
  <si>
    <t>Noleggio licenza Adobe Stock for teams 40 assets per month con sottoscrizione fino al 12/11/2022</t>
  </si>
  <si>
    <t>4817</t>
  </si>
  <si>
    <t>Y2E362269F</t>
  </si>
  <si>
    <t>Fornitura di accessori multimediali per sale di videoconferenza</t>
  </si>
  <si>
    <t>4815</t>
  </si>
  <si>
    <t>Y7F3612ED3</t>
  </si>
  <si>
    <t>IMMOBILIARE ARGO S.R.L.</t>
  </si>
  <si>
    <t>Spese condominiali 2022 e consumi della sede Insiel di Via del Cotonificio 127 di Udine (contratto in scadenza 01/2022)</t>
  </si>
  <si>
    <t>4813</t>
  </si>
  <si>
    <t>Y4C3615024</t>
  </si>
  <si>
    <t>CANOBBIO SERGIO</t>
  </si>
  <si>
    <t>Corso DERIDRICHE-22 - Derivazioni idriche: elementi per la valutazione degli effetti ambientali (esame di casi studio)</t>
  </si>
  <si>
    <t>4811</t>
  </si>
  <si>
    <t>Y513619910</t>
  </si>
  <si>
    <t>LAMI Gabriele</t>
  </si>
  <si>
    <t>Corso CONCDEMMAR-22 Concessioni demaniali marittime -  aggiornamenti normativi</t>
  </si>
  <si>
    <t>4810</t>
  </si>
  <si>
    <t>Y41360F1FE</t>
  </si>
  <si>
    <t>Scanner e stampanti termiche per direzioni regionali</t>
  </si>
  <si>
    <t>4809</t>
  </si>
  <si>
    <t>Y973606379</t>
  </si>
  <si>
    <t>Corso Aggiornamento RLS per aziende oltre 50 dipendenti “Come valutare un piano di formazione della sicurezza aziendale”</t>
  </si>
  <si>
    <t>4808</t>
  </si>
  <si>
    <t>Y613604F09</t>
  </si>
  <si>
    <t>Acquisto due corsi centralizzati inglese formato webinar</t>
  </si>
  <si>
    <t>4805</t>
  </si>
  <si>
    <t>Y2F3608D0E</t>
  </si>
  <si>
    <t>Acquisto credito postale anticipato SMA per lettere screening dal 16/04/2022 al 15/05/2022</t>
  </si>
  <si>
    <t>4804</t>
  </si>
  <si>
    <t>Y9236078AD</t>
  </si>
  <si>
    <t>INASSET SRL</t>
  </si>
  <si>
    <t>Fornitura di un collegamento dati presso la stazione forestale di Polcenigo Pn</t>
  </si>
  <si>
    <t>4803</t>
  </si>
  <si>
    <t>Y31360A32A</t>
  </si>
  <si>
    <t>Pubblicazione sui quotidiani locali e nazionali di: aggiudicazione di gara: Tender_21155–ID4325</t>
  </si>
  <si>
    <t>4802</t>
  </si>
  <si>
    <t>Y2D3607FC5</t>
  </si>
  <si>
    <t>SEF03.01.02.05 - Sistema NAS per ERSA (16473647304) CRM 127958</t>
  </si>
  <si>
    <t>4801</t>
  </si>
  <si>
    <t>Y5C3605683</t>
  </si>
  <si>
    <t>G.S.A. GRUPPO SERVIZI ASSOCIATI SPA</t>
  </si>
  <si>
    <t xml:space="preserve">Servizio di controllo Green Pass - Implementazione attività Accordo Quadro 3564 CUC Regione FVG </t>
  </si>
  <si>
    <t>4800</t>
  </si>
  <si>
    <t>YBD36037CA</t>
  </si>
  <si>
    <t>Centro BioCrime - acquisto PC portatili e Monitor</t>
  </si>
  <si>
    <t>4798</t>
  </si>
  <si>
    <t>YAD35FEED8</t>
  </si>
  <si>
    <t>Servizi di manutenzione impianti ordinari c/o sedi Insiel per il bimestre 01/05/2022 - 30/06/2022</t>
  </si>
  <si>
    <t>4796</t>
  </si>
  <si>
    <t>PPubblicazione esito del bando di gara in GURI di: Tender_21155–ID4325</t>
  </si>
  <si>
    <t>4795</t>
  </si>
  <si>
    <t>Y5E37D6EB1</t>
  </si>
  <si>
    <t>Partecipazione al corso: “CK-01G - Auditor/Lead Auditor Sistemi di Gestione: Metodologia di Audit</t>
  </si>
  <si>
    <t>4794</t>
  </si>
  <si>
    <t>918614028A</t>
  </si>
  <si>
    <t>MAGGIOLI SPA/PA360 SRL/ADECCO FORMAZIONE (NEW)/CENTRO STUDI ENTI LOCALI SRL</t>
  </si>
  <si>
    <t>Servizi di formazione e aggiornamento professionale in materia di appalti pubblici e tematiche amministrative, fiscali, giuridiche ed organizzative per il personale della Regione Friuli Venezia Giulia</t>
  </si>
  <si>
    <t>4793</t>
  </si>
  <si>
    <t>Y4235FB0AB</t>
  </si>
  <si>
    <t>Manutenzione infrastrutture di facility dei nodi rete Ermes</t>
  </si>
  <si>
    <t>4792</t>
  </si>
  <si>
    <t>Y7235F8A9F</t>
  </si>
  <si>
    <t>Fornitura di un macbook air</t>
  </si>
  <si>
    <t>4791</t>
  </si>
  <si>
    <t>YE835F7480</t>
  </si>
  <si>
    <t>Pubblicazione sui quotidiani locali e nazionali di: aggiudicazione di gara:Tender_19586-ID4157-4158</t>
  </si>
  <si>
    <t>4790</t>
  </si>
  <si>
    <t>Pubblicazione esito del bando di gara in GURI di:Tender_19586-ID4157-4158</t>
  </si>
  <si>
    <t>4789</t>
  </si>
  <si>
    <t>918135342E</t>
  </si>
  <si>
    <t>GRUPPO STRAZZERI S.R.L. SOCIETA' BENEFIT/ATHLANTIC SRL</t>
  </si>
  <si>
    <t>GRUPPO STRAZZERI S.R.L. SOCIETA' BENEFIT</t>
  </si>
  <si>
    <t>Fornitura di una consulenza finalizzata alla realizzazione di un Sistema di Gestione per la Prevenzione della Corruzione conforme alla norma UNI ISO 37001</t>
  </si>
  <si>
    <t>4787</t>
  </si>
  <si>
    <t>Y9835F2321</t>
  </si>
  <si>
    <t>Servizi professionali per trasloco postazione videoconferenza</t>
  </si>
  <si>
    <t>4785</t>
  </si>
  <si>
    <t>Y7A35EDE41</t>
  </si>
  <si>
    <t>Fornitura di 4 cartelli metallici per esterno per indicare area parcheggi riservati ad Insiel - sede di Udine via del Cotonificio</t>
  </si>
  <si>
    <t>4783</t>
  </si>
  <si>
    <t>Y0435FF738</t>
  </si>
  <si>
    <t>PMPROGETTI SRL</t>
  </si>
  <si>
    <t>Corso "Busines Analysis" propedeutico certificazione ECBA</t>
  </si>
  <si>
    <t>4782</t>
  </si>
  <si>
    <t>Pubblicazione della Variante bando di gara in GURI di:  Tender_9609-ID2738</t>
  </si>
  <si>
    <t>4781</t>
  </si>
  <si>
    <t>Y0D35EAE3F</t>
  </si>
  <si>
    <t>Servizio Cyber e Domain Threat Security per la verifica delle condizioni di sicurezza in risposta a possibili attacchi cyber</t>
  </si>
  <si>
    <t>4780</t>
  </si>
  <si>
    <t>Pubblicazione esito del bando di gara in GURI di:Tender_2188-ID4408</t>
  </si>
  <si>
    <t>4779</t>
  </si>
  <si>
    <t>YDD35EAB7B</t>
  </si>
  <si>
    <t>Servizio di supporto specialistico su software di backup in ambito IBM Spectrum</t>
  </si>
  <si>
    <t>4778</t>
  </si>
  <si>
    <t>Y1235EA8BB</t>
  </si>
  <si>
    <t>TECNORICAMBI S.R.L.</t>
  </si>
  <si>
    <t>Acquisto di un forno micro-onde per sala relax Data Center</t>
  </si>
  <si>
    <t>4777</t>
  </si>
  <si>
    <t>Y4435E32D3</t>
  </si>
  <si>
    <t>ARGO 3000 SRL</t>
  </si>
  <si>
    <t>Partecipazione al corso di Angular 13, ultima versione</t>
  </si>
  <si>
    <t>4776</t>
  </si>
  <si>
    <t>Y0D35E6D89</t>
  </si>
  <si>
    <t>NUOVA COREMA COSTRUZIONI SRL/VERTIGINE SRL</t>
  </si>
  <si>
    <t>VERTIGINE SRL</t>
  </si>
  <si>
    <t>Revisione periodica delle linee vita e ganci di sicurezza presenti sul tetto dell'edificio della sede Insiel di Trieste</t>
  </si>
  <si>
    <t>4775</t>
  </si>
  <si>
    <t>9174598DC4</t>
  </si>
  <si>
    <t>ATLANTICA DIGITAL SPA /NETMIND SRL/BETA 80 S.p.a. Software e Sistemi/LUTECH S.P.A.</t>
  </si>
  <si>
    <t xml:space="preserve">ATLANTICA DIGITAL SPA </t>
  </si>
  <si>
    <t>Servizio di manutenzione della suite CTERA ad uso dell’infrastruttura storage sistema cartografico digitale regionale</t>
  </si>
  <si>
    <t>4774</t>
  </si>
  <si>
    <t>Y9035E6F82</t>
  </si>
  <si>
    <t>Pubblicazione sui quotidiani locali e nazionali di: Estratto di bando di gara Tender_23236–ID4701</t>
  </si>
  <si>
    <t>4773</t>
  </si>
  <si>
    <t>Pubblicazione del bando di gara in GURI di: Tender_23236–ID4701</t>
  </si>
  <si>
    <t>4772</t>
  </si>
  <si>
    <t>Y7735E39B5</t>
  </si>
  <si>
    <t>Servizio di manutenzione ed assistenza sul software per l’archiviazione delle caselle postali in tecnologia Enterprise Vault</t>
  </si>
  <si>
    <t>4771</t>
  </si>
  <si>
    <t>Y1935E2B28</t>
  </si>
  <si>
    <t>Fornitura di vestiario per i dipendenti</t>
  </si>
  <si>
    <t>4770</t>
  </si>
  <si>
    <t>Y7135DB4B5</t>
  </si>
  <si>
    <t>Iscrizione di sette manager al corso “Comunicazione efficace”</t>
  </si>
  <si>
    <t>4769</t>
  </si>
  <si>
    <t>Y3035E0B1E</t>
  </si>
  <si>
    <t>ASSICREDIT FRIULI SRL</t>
  </si>
  <si>
    <t>Rinnovo polizza Coface n. 2091542</t>
  </si>
  <si>
    <t>4768</t>
  </si>
  <si>
    <t>Y3535DF008</t>
  </si>
  <si>
    <t>DIGITAL EUROPEAN APPLICATION AB</t>
  </si>
  <si>
    <t>Realizzazione di un POC per la gestione dei soccorsi nell'ambito di una regata</t>
  </si>
  <si>
    <t>4766</t>
  </si>
  <si>
    <t>Y6735DD745</t>
  </si>
  <si>
    <t>Servizio di manutenzione del software Kofax Capture in uso per il progetto gestione documentale del Servizio del Libro Fondiario</t>
  </si>
  <si>
    <t>4765</t>
  </si>
  <si>
    <t>YCA35DA675</t>
  </si>
  <si>
    <t>DOTCOM SRL</t>
  </si>
  <si>
    <t>Realizzazione del nuovo portale dei Sistemi Direzionali Regione FVG e servizi di assistenza e manutenzione per un periodo di 12 mesi</t>
  </si>
  <si>
    <t>4764</t>
  </si>
  <si>
    <t>Y4B35DAF5E</t>
  </si>
  <si>
    <t>Fornitura 600 risme carta navigator universal</t>
  </si>
  <si>
    <t>4762</t>
  </si>
  <si>
    <t>YF435DA021</t>
  </si>
  <si>
    <t>ZUANELLI SERRAMENTI S.r.l./VETROEDILE S.N.C./PIETRO PASINATI SNC</t>
  </si>
  <si>
    <t>Fornitura e sostituzione di un vetro di una finestra del quarto piano, presso la stanza 412, della sede di TS VSF 43</t>
  </si>
  <si>
    <t>4761</t>
  </si>
  <si>
    <t>Y3C36083D0</t>
  </si>
  <si>
    <t>TECNOTEAM DI CARLUCCI IURI</t>
  </si>
  <si>
    <t>Fornitura e posa in opera di lampade di emergenza per
illuminazione pannelli ottico acustici per le vie di fuga delle sale del Data Center</t>
  </si>
  <si>
    <t>4760</t>
  </si>
  <si>
    <t>Y5235E8CE1</t>
  </si>
  <si>
    <t xml:space="preserve"> Licenza annuale per 3 utenti di una piattaforma per creare presentazioni virtuali</t>
  </si>
  <si>
    <t>4757</t>
  </si>
  <si>
    <t>9218811380</t>
  </si>
  <si>
    <t>BEANTECH SRL/MACH2 INFORMATICA SRL/DPS INFORMATICA S.N.C.</t>
  </si>
  <si>
    <t>Fornitura di pc portatili 15 pollici per Insiel</t>
  </si>
  <si>
    <t>4756</t>
  </si>
  <si>
    <t>YB435D1C2A</t>
  </si>
  <si>
    <t>Fornitura di tablet due in uno per SIDEG</t>
  </si>
  <si>
    <t>4753</t>
  </si>
  <si>
    <t>Pubblicazione esito del bando di gara in GURI di Tender_20345-ID4236</t>
  </si>
  <si>
    <t>4751</t>
  </si>
  <si>
    <t>YC635E1CFF</t>
  </si>
  <si>
    <t>Fornitura router WiFi</t>
  </si>
  <si>
    <t>4750</t>
  </si>
  <si>
    <t>Y1F35D1E2A</t>
  </si>
  <si>
    <t>Manutenzione interfacce DWDM</t>
  </si>
  <si>
    <t>4749</t>
  </si>
  <si>
    <t>Y1735CB9F6</t>
  </si>
  <si>
    <t>MIP POLITECNICO DI MILANO</t>
  </si>
  <si>
    <t>Abbonamenti Full Premium Pass VIP Osservatori.net Politecnico di Milano a favore della Direzione Centrale Salute Regione FVG</t>
  </si>
  <si>
    <t>4748</t>
  </si>
  <si>
    <t>Y2D35C6D88</t>
  </si>
  <si>
    <t>Formazione su Il Conto Annuale  2022</t>
  </si>
  <si>
    <t>4747</t>
  </si>
  <si>
    <t>Y3E35C2E76</t>
  </si>
  <si>
    <t>Fornitura per la formazione online Assinter Academy per l'anno 2022</t>
  </si>
  <si>
    <t>4745</t>
  </si>
  <si>
    <t>YCD35C6F7A</t>
  </si>
  <si>
    <t>ECO LASER INFORMATICA S.R.L.</t>
  </si>
  <si>
    <t xml:space="preserve">FORNITURA TONER KYOCERA TK-350B PER FS3920DN </t>
  </si>
  <si>
    <t>4744</t>
  </si>
  <si>
    <t>Y2A35C5EFF</t>
  </si>
  <si>
    <t>ID TECHNOLOGY SRL</t>
  </si>
  <si>
    <t>Acquisizione della piattaforma Eligo Light per votazioni RSU/RLS delle sedi Insiel di Trieste e di Gorizia</t>
  </si>
  <si>
    <t>4743</t>
  </si>
  <si>
    <t>YD135C5033</t>
  </si>
  <si>
    <t>Canone LIR it.mercurio-fvg anno 2022</t>
  </si>
  <si>
    <t>4742</t>
  </si>
  <si>
    <t>9160841524</t>
  </si>
  <si>
    <t>Servizio di supporto specialistico Payroll</t>
  </si>
  <si>
    <t>4741</t>
  </si>
  <si>
    <t>YBB35C6F87</t>
  </si>
  <si>
    <t>Acquisto di smart card e coupon di firma digitale</t>
  </si>
  <si>
    <t>4740</t>
  </si>
  <si>
    <t>Y0D35C2A14</t>
  </si>
  <si>
    <t>WALLIN SRL</t>
  </si>
  <si>
    <t>Licenza sw Wallin per la gestione dei contenuti sui monitor aziendali dedicati all'informazione e alla comunicazione -  (tre anni più due)</t>
  </si>
  <si>
    <t>4739</t>
  </si>
  <si>
    <t>Y3835F57B1</t>
  </si>
  <si>
    <t>EMERASOFT SRL</t>
  </si>
  <si>
    <t>Acquisizione di licenze floating LemonTree</t>
  </si>
  <si>
    <t>4738</t>
  </si>
  <si>
    <t>Y6C35BC243</t>
  </si>
  <si>
    <t>Riparazione terminale radio portatile Hytera PD785G sn
16304A0413</t>
  </si>
  <si>
    <t>4737</t>
  </si>
  <si>
    <t>91538869B0</t>
  </si>
  <si>
    <t>Aggiornamento impianti multimediali presso Auditorium Comelli</t>
  </si>
  <si>
    <t>4735</t>
  </si>
  <si>
    <t>YBA35C28AA</t>
  </si>
  <si>
    <t>2 Workstation per Centro Produzioni Televisive (16456238922). CRM127703</t>
  </si>
  <si>
    <t>4734</t>
  </si>
  <si>
    <t>Y5B35B3179</t>
  </si>
  <si>
    <t>Funzionalità per riporto ferie automatico a seguito di variazione rapporto di lavoro sul sistema di gestione del personale sanitario FVG - variazione a cnt 200074042 ID2135</t>
  </si>
  <si>
    <t>4733</t>
  </si>
  <si>
    <t>Y9635AFDB9</t>
  </si>
  <si>
    <t xml:space="preserve">Fornitura di cartucce per affrancatrice </t>
  </si>
  <si>
    <t>4731</t>
  </si>
  <si>
    <t>YA335AEE99</t>
  </si>
  <si>
    <t>Servizio di assistenza a ticket ai medici ed ai pediatri convenzionati con le Aziende Sanitarie del Friuli Venezia Giulia</t>
  </si>
  <si>
    <t>4730</t>
  </si>
  <si>
    <t>Y043993F1C</t>
  </si>
  <si>
    <t>Partecipazione al corso “Manovra 2023 e lavoro”</t>
  </si>
  <si>
    <t>4729</t>
  </si>
  <si>
    <t>Y1C35AD6F5</t>
  </si>
  <si>
    <t>ADCOM SRL</t>
  </si>
  <si>
    <t>Noleggio licenza programma di editing per segreteria assessorato Trasporti - regione FVG</t>
  </si>
  <si>
    <t>4727</t>
  </si>
  <si>
    <t>Z8135A7E7C</t>
  </si>
  <si>
    <t>TEATRO LIRICO GIUSEPPE VERDI</t>
  </si>
  <si>
    <t>Evento 4 aprile c/o teatro Verdi</t>
  </si>
  <si>
    <t>4726</t>
  </si>
  <si>
    <t>Z6B35A7D75</t>
  </si>
  <si>
    <t>IAL FRIULI VENEZIA GIULIA</t>
  </si>
  <si>
    <t>catering evento 4 aprile DIA - Regione FVG</t>
  </si>
  <si>
    <t>4725</t>
  </si>
  <si>
    <t>YBB35A5154</t>
  </si>
  <si>
    <t>CBT NUGGETS LLC</t>
  </si>
  <si>
    <t>Abbonamento alla piattaforma CBTNuggets per un 
tecnico Insiel della durata di 12 mesi</t>
  </si>
  <si>
    <t>4724</t>
  </si>
  <si>
    <t>Y3935AB598</t>
  </si>
  <si>
    <t xml:space="preserve">NONINO IMPIANTI Scarl/ELETTRICA GOVER SRL </t>
  </si>
  <si>
    <t>Fornitura e posa in opera di due interruttori da 4x1250 A per il load test dei gruppi elettrogeni a servizio del data center</t>
  </si>
  <si>
    <t>4723</t>
  </si>
  <si>
    <t>Y23360A546</t>
  </si>
  <si>
    <t>CONSULENZA INFORMATICA S.R.L./NORDEST SERVIZI SRL</t>
  </si>
  <si>
    <t>NORDEST SERVIZI SRL</t>
  </si>
  <si>
    <t>Servizio di attività per ticket per l’assistenza e la manutenzione dei posti lavoro dei MMG/PLS del Friuli Venezia Giulia</t>
  </si>
  <si>
    <t>4722</t>
  </si>
  <si>
    <t>YF935A3FB9</t>
  </si>
  <si>
    <t>Pubblicazione sui quotidiani locali e nazionali di Aggiudicazione di gara: Tender_20016–ID4190 fase 2 Lotto 2 - Gara A</t>
  </si>
  <si>
    <t>4721</t>
  </si>
  <si>
    <t>Y8735A4837</t>
  </si>
  <si>
    <t>Fornitura di 320 scatole a doppia onda per imballaggi mis. 400x300x180h - cod. art. 60565-20101IMBALL5</t>
  </si>
  <si>
    <t>4720</t>
  </si>
  <si>
    <t>4719</t>
  </si>
  <si>
    <t>YA635A6238</t>
  </si>
  <si>
    <t>EPPLUS SOFTWARE AB</t>
  </si>
  <si>
    <t>Fornitura di licenze EPPlus con sottoscrizione per 24 mesi</t>
  </si>
  <si>
    <t>4718</t>
  </si>
  <si>
    <t>Y4C35A21C3</t>
  </si>
  <si>
    <t>Fornitura di licenze TX Text Control ActiveX Enterprise 30.0. 4 developer team</t>
  </si>
  <si>
    <t>4717</t>
  </si>
  <si>
    <t>Y0835A1D29</t>
  </si>
  <si>
    <t>AYNO VIDEOCONFERENZE S.R.L.</t>
  </si>
  <si>
    <t>Noleggio licenze per utilizzo sistema di videoconferenza per Regione FVG</t>
  </si>
  <si>
    <t>4716</t>
  </si>
  <si>
    <t>Y6835A1D8B</t>
  </si>
  <si>
    <t>noleggio licenze suite Adobe Creative Cloud for teams per
Centro Produzioni Televisive - Regione FVG</t>
  </si>
  <si>
    <t>4715</t>
  </si>
  <si>
    <t>YC835A1324</t>
  </si>
  <si>
    <t>Attività di manutenzione aree verdi sede di Trieste VSF 43 da febbraio 2022 a dicembre 2023</t>
  </si>
  <si>
    <t>4714</t>
  </si>
  <si>
    <t>Y7235A176A</t>
  </si>
  <si>
    <t>Pubblicazione sui quotidiani locali e nazionali di Aggiudicazione di gara: Tender_20016–ID4191 fase 2 Lotto 2 - Gara B</t>
  </si>
  <si>
    <t>4713</t>
  </si>
  <si>
    <t>Pubblicazione in GURI del bando di aggiudicazione di gara: Tender_20016–ID4191 fase 2 Lotto 2 - Gara B</t>
  </si>
  <si>
    <t>4712</t>
  </si>
  <si>
    <t>Y7A359B68B</t>
  </si>
  <si>
    <t>Assistenza legale in materia di applicazione del Codice dei contratti pubblici per acquisti di forniture, servizi e lavori</t>
  </si>
  <si>
    <t>4711</t>
  </si>
  <si>
    <t>91770358D9</t>
  </si>
  <si>
    <t>ORACLE ITALIA SRL/OPEN1 S.R.L./APOGEO ITS SRL</t>
  </si>
  <si>
    <t>Servizio di manutenzione e assistenza di apparati hardware e relativo software su Oracle DB machine Exadata in uso al Data Center regionale di Insiel</t>
  </si>
  <si>
    <t>4710</t>
  </si>
  <si>
    <t>9140873706</t>
  </si>
  <si>
    <t>TERRARIA SRL</t>
  </si>
  <si>
    <t>Servizi professionali specialistici sulla soluzione software Cened FVG per la gestione dei certificati energetici</t>
  </si>
  <si>
    <t>4709</t>
  </si>
  <si>
    <t>HL7 INTERNATIONAL</t>
  </si>
  <si>
    <t>Rinnovo quota associativa HL7 Italia anno 2022</t>
  </si>
  <si>
    <t>4708</t>
  </si>
  <si>
    <t>Y313592172</t>
  </si>
  <si>
    <t>Proroga attività di facchinaggio - sedi TS GO UD Feletto - Integrazione RDA 112240</t>
  </si>
  <si>
    <t>4707</t>
  </si>
  <si>
    <t>YC7359E9B1</t>
  </si>
  <si>
    <t>BETA 80 S.p.a. Software e Sistemi</t>
  </si>
  <si>
    <t>Supporto sistemistico NNM</t>
  </si>
  <si>
    <t>4706</t>
  </si>
  <si>
    <t>Y95358F1E2</t>
  </si>
  <si>
    <t>Manutenzione straordinaria terminale radio</t>
  </si>
  <si>
    <t>4705</t>
  </si>
  <si>
    <t>91352685A2</t>
  </si>
  <si>
    <t>ITC SOLUTIONS SRL/COMPUTER DESIGN SRL/SCAI CONSULTING SRL UNIPERSONALE/SERVERLAB SRL</t>
  </si>
  <si>
    <t>Rinnovo annuale parallels RAS</t>
  </si>
  <si>
    <t>4704</t>
  </si>
  <si>
    <t>Y16358708C</t>
  </si>
  <si>
    <t>DATA PROCESSING ORGANIZATION SRL</t>
  </si>
  <si>
    <t>Acquisizione di licenza d'uso del software Sfera 3 comprensiva di servizi di manutenzione e di consulenza da remoto</t>
  </si>
  <si>
    <t>4703</t>
  </si>
  <si>
    <t>Z4D2E79436</t>
  </si>
  <si>
    <t>Prolungamento contratto di locazione ufficio co-working</t>
  </si>
  <si>
    <t>4702</t>
  </si>
  <si>
    <t>Y4D356E393</t>
  </si>
  <si>
    <t>Corso di formazione Oracle APEX (terza edizione)</t>
  </si>
  <si>
    <t>4700</t>
  </si>
  <si>
    <t>Z4A357CE14</t>
  </si>
  <si>
    <t>4695</t>
  </si>
  <si>
    <t>Y4E358002E</t>
  </si>
  <si>
    <t>Fornitura di licenze AutoCAD LT 2022 COD. Y-STD</t>
  </si>
  <si>
    <t>4694</t>
  </si>
  <si>
    <t>YB0357FF24</t>
  </si>
  <si>
    <t>DMT SOLUTIONS ITALY S.R.L.</t>
  </si>
  <si>
    <t>Consumabili (30 Eclusette) per Imbustatrice BlueCrest modello DI</t>
  </si>
  <si>
    <t>4693</t>
  </si>
  <si>
    <t>YF035760E3</t>
  </si>
  <si>
    <t>Fornitura servizi di formazione Powershell</t>
  </si>
  <si>
    <t>4691</t>
  </si>
  <si>
    <t>YA7358B606</t>
  </si>
  <si>
    <t>FRANGI SRL</t>
  </si>
  <si>
    <t>Fornitura telefoni VoIP</t>
  </si>
  <si>
    <t>4690</t>
  </si>
  <si>
    <t>YD635759E1</t>
  </si>
  <si>
    <t>EJ-TECHNOLOGIES GMBH</t>
  </si>
  <si>
    <t>Fornitura licenza JProfiler Floating con sottoscrizione per 36 mesi compresi servizi di supporto e upgrade</t>
  </si>
  <si>
    <t>4689</t>
  </si>
  <si>
    <t>9125391EDD</t>
  </si>
  <si>
    <t>Fornitura di licenze antivirus ESET per ASUGI</t>
  </si>
  <si>
    <t>4688</t>
  </si>
  <si>
    <t>Y8B3530D30</t>
  </si>
  <si>
    <t>PALESTRA DELLA SCRITTURA SRL</t>
  </si>
  <si>
    <t xml:space="preserve">Corso “Train the Trainer”, e  coaching individuale “Public Speaking” </t>
  </si>
  <si>
    <t>4687</t>
  </si>
  <si>
    <t>Pubblicazione su guri di gara Tender_22426–ID4498</t>
  </si>
  <si>
    <t>4686</t>
  </si>
  <si>
    <t>Y2235713CB</t>
  </si>
  <si>
    <t>Rinnovo licenze per centro Bio-Crime</t>
  </si>
  <si>
    <t>4685</t>
  </si>
  <si>
    <t>Y7A3571AD8</t>
  </si>
  <si>
    <t>Mantenimento dei nomi a dominio.it su registro.it</t>
  </si>
  <si>
    <t>4684</t>
  </si>
  <si>
    <t>Y35356D92F</t>
  </si>
  <si>
    <t>PROJECT AUTOMATION SPA</t>
  </si>
  <si>
    <t>Sostituzione router per il Sistema Monitoraggio del Trasporto di Merci Pericolose</t>
  </si>
  <si>
    <t>4682</t>
  </si>
  <si>
    <t>Y0D35688CA</t>
  </si>
  <si>
    <t>ELMI SRL/ENTERPRISE SOLUTIONS SRL/SOFTWAREONE ITALIA SRL/DOTFORCE SRL</t>
  </si>
  <si>
    <t>ELMI SRL</t>
  </si>
  <si>
    <t>Licenze per Infrastruttura Vulnerabily Assessment per le Aziende del Servizio Sanitario regionale - 12 mesi</t>
  </si>
  <si>
    <t>4681</t>
  </si>
  <si>
    <t>Y0B35673A9</t>
  </si>
  <si>
    <t>Realizzazione funzionalità per la consultazione degli addetti antincendio sul sistema gestionale del personale sanitario</t>
  </si>
  <si>
    <t>4679</t>
  </si>
  <si>
    <t>Y4D3565D40</t>
  </si>
  <si>
    <t>USONI S.a.s. di Fontanive</t>
  </si>
  <si>
    <t>Fornitura e posa in opera di n. 4 maniglioni antipanico per porta a due ante presso la sede di UD V. Cotonificio</t>
  </si>
  <si>
    <t>4678</t>
  </si>
  <si>
    <t>Y54355F058</t>
  </si>
  <si>
    <t>4677</t>
  </si>
  <si>
    <t>9117166B62</t>
  </si>
  <si>
    <t>ALD AUTOMOTIVE ITALIA S.R.L./MERCEDES-BENZ CHARTERWAY SRL/LEASYS S.P.A.</t>
  </si>
  <si>
    <t>MERCEDES-BENZ CHARTERWAY SRL</t>
  </si>
  <si>
    <t>Fornitura di un noleggio a lungo termine di un autoveicolo per 36 mesi</t>
  </si>
  <si>
    <t>4676</t>
  </si>
  <si>
    <t>Y32355ED10</t>
  </si>
  <si>
    <t xml:space="preserve">IRU cavidotto per collegamento sedi
</t>
  </si>
  <si>
    <t>4675</t>
  </si>
  <si>
    <t>Y9E3566A42</t>
  </si>
  <si>
    <t>REISS ROMOLI SRL/ADECCO FORMAZIONE (NEW)/PROMO P.A. FONDAZIONE/QSM S.r.l.</t>
  </si>
  <si>
    <t>ADECCO FORMAZIONE (NEW)</t>
  </si>
  <si>
    <t>COMISTI-22 - Comunicazione istituzionale</t>
  </si>
  <si>
    <t>4674</t>
  </si>
  <si>
    <t>Y08360BB69</t>
  </si>
  <si>
    <t>ICUBED SRL/PIPELINE - FORMAZIONE E CONSULENZA</t>
  </si>
  <si>
    <t>SHAREPOINT-22 - Corso base e avanzato di Sharepoint</t>
  </si>
  <si>
    <t>4673</t>
  </si>
  <si>
    <t>Y243565DF7</t>
  </si>
  <si>
    <t>REISS ROMOLI SRL/QSM S.r.l.</t>
  </si>
  <si>
    <t>COMIMPR-22 - Tecniche di comunicazione con le imprese</t>
  </si>
  <si>
    <t>4672</t>
  </si>
  <si>
    <t>Y463565D53</t>
  </si>
  <si>
    <t>QSM S.r.l.</t>
  </si>
  <si>
    <t>COLLMIR-22 - Tecniche di colloquio nel collocamento mirato</t>
  </si>
  <si>
    <t>4668</t>
  </si>
  <si>
    <t>YEA3565C6D</t>
  </si>
  <si>
    <t>MARTINO MARIA/QSM S.r.l.</t>
  </si>
  <si>
    <t>MARTINO MARIA</t>
  </si>
  <si>
    <t>PERMSOGG-22 - Permessi di soggiorno che permettono l’accesso ai servizi dei CPI</t>
  </si>
  <si>
    <t>4667</t>
  </si>
  <si>
    <t>Y293564CAF</t>
  </si>
  <si>
    <t>CREAA S.N.C. DI ELENA TAMMARO E FEDERICA MANAIGO/GALGANO FORMAZIONE SRL/CEGOS  ITALIA S P A</t>
  </si>
  <si>
    <t>CREAA S.N.C. DI ELENA TAMMARO E FEDERICA MANAIGO</t>
  </si>
  <si>
    <t xml:space="preserve">COMVISREP-22 Comunicazione visiva nelle reportistiche
</t>
  </si>
  <si>
    <t>4665</t>
  </si>
  <si>
    <t>YA23564AFB</t>
  </si>
  <si>
    <t>LAPALORCIA ANTONELLO</t>
  </si>
  <si>
    <t>La dimensione di PMI</t>
  </si>
  <si>
    <t>4663</t>
  </si>
  <si>
    <t>Y6735649C9</t>
  </si>
  <si>
    <t>NAPOLITANO SALVATORE</t>
  </si>
  <si>
    <t>L’evoluzione della normativa relativa alla mobilità sostenibile e ai processi di digitalizzazione e i suoi effetti sulle procedure tecniche in materia di motorizzazione</t>
  </si>
  <si>
    <t>4662</t>
  </si>
  <si>
    <t>YE83564942</t>
  </si>
  <si>
    <t>DIVDISMAN-22 - La figura del Diversity Manager e del Disability Manager, illustrazione di Buone prassi per trarre beneficio dalla creazione di un contesto inclusivo</t>
  </si>
  <si>
    <t>4661</t>
  </si>
  <si>
    <t>YCB37A0DE2</t>
  </si>
  <si>
    <t>FRANCESCO COMITI</t>
  </si>
  <si>
    <t>L’approccio integrato alla riqualificazione ecologica e ad una gestione sostenibile dei corsi d’acqua</t>
  </si>
  <si>
    <t>4660</t>
  </si>
  <si>
    <t>Y3C37A0D94</t>
  </si>
  <si>
    <t>GUMIERO BRUNA</t>
  </si>
  <si>
    <t>4658</t>
  </si>
  <si>
    <t>Y5B3564788</t>
  </si>
  <si>
    <t>MAIDA ROBERTO/QSM S.r.l./REISS ROMOLI SRL</t>
  </si>
  <si>
    <t>MAIDA ROBERTO</t>
  </si>
  <si>
    <t xml:space="preserve">Corso ISO-22 - ISO 9001:2015: Sistema di Gestione della Qualità e Auditor </t>
  </si>
  <si>
    <t>4657</t>
  </si>
  <si>
    <t>YB53564551</t>
  </si>
  <si>
    <t>SCHIPANI ILEANA</t>
  </si>
  <si>
    <t>Corso INTCORSAC-22 - Interventi sui corsi d’acqua: elementi per la valutazione degli effetti ambientali (esame di casi studio)</t>
  </si>
  <si>
    <t>4656</t>
  </si>
  <si>
    <t>Y06356443B</t>
  </si>
  <si>
    <t>MENATO ANDREA</t>
  </si>
  <si>
    <t>Corso NORMVEIC-22 - Evoluzione della normativa tecnica dei veicoli a fronte del nuovo regolamento (UE) 2018/858</t>
  </si>
  <si>
    <t>4655</t>
  </si>
  <si>
    <t>YBC3563F5C</t>
  </si>
  <si>
    <t>TRIFIRO' &amp; PARTNERS AVVOCATI</t>
  </si>
  <si>
    <t xml:space="preserve">Corso DOCUNICO-22 - Documento unico (D.L. 98/2017) </t>
  </si>
  <si>
    <t>4654</t>
  </si>
  <si>
    <t>Y333563DBB</t>
  </si>
  <si>
    <t>PROMO P.A. FONDAZIONE/REISS ROMOLI SRL/MEDIACONSULT SRL</t>
  </si>
  <si>
    <t>PROMO P.A. FONDAZIONE</t>
  </si>
  <si>
    <t>Corso DIRLAV-22 - Corso di aggiornamento sulla direzione lavori  nell’ambito delle opere pubbliche</t>
  </si>
  <si>
    <t>4653</t>
  </si>
  <si>
    <t>YA8361921E</t>
  </si>
  <si>
    <t>PASIN ENRICO</t>
  </si>
  <si>
    <t>Concessioni demaniali marittime -  aggiornamento</t>
  </si>
  <si>
    <t>4652</t>
  </si>
  <si>
    <t>9201903294</t>
  </si>
  <si>
    <t>Easy Life Group Srl/SLORI - Slovenski Raziskovalni Institut - Istituto Sloveno di Ricerche/ADECCO FORMAZIONE (NEW)</t>
  </si>
  <si>
    <t>Easy Life Group Srl</t>
  </si>
  <si>
    <t>Corso Sloveno (base + avanzato)</t>
  </si>
  <si>
    <t>4651</t>
  </si>
  <si>
    <t>Pubblicazione in GURI di Aggiudicazione di bando di gara Tender_18304-ID 4057</t>
  </si>
  <si>
    <t>4649</t>
  </si>
  <si>
    <t>Y0A3554C45</t>
  </si>
  <si>
    <t>Allestimento grafico in vetrofania/adesivi, (da parete e da pavimento) sia in cocco che in plexiglas sagomato per i nuovi uffici del piano terra - sede Insiel Trieste</t>
  </si>
  <si>
    <t>4648</t>
  </si>
  <si>
    <t>Y7135666F4</t>
  </si>
  <si>
    <t>SCIARRINI PAOLO</t>
  </si>
  <si>
    <t>Servizio di assistenza e manutenzione su infrastruttura di stampa di schede SST</t>
  </si>
  <si>
    <t>4647</t>
  </si>
  <si>
    <t>Y7B354FBEF</t>
  </si>
  <si>
    <t>Acquisizione software JetBrains All Products Pack</t>
  </si>
  <si>
    <t>4646</t>
  </si>
  <si>
    <t>Y4E354E600</t>
  </si>
  <si>
    <t>STT SERVIZI TELEMATICI TELEFONICI SRL</t>
  </si>
  <si>
    <t>Rinnovo manutenzione sistema TVCC Insiel</t>
  </si>
  <si>
    <t>4645</t>
  </si>
  <si>
    <t>Y25354B7A7</t>
  </si>
  <si>
    <t>Stampante multifunzione con ausilio per ipovedenti</t>
  </si>
  <si>
    <t>4644</t>
  </si>
  <si>
    <t>YA6354E72B</t>
  </si>
  <si>
    <t>4643</t>
  </si>
  <si>
    <t>YAD354E718</t>
  </si>
  <si>
    <t>4642</t>
  </si>
  <si>
    <t>YEE354E6F7</t>
  </si>
  <si>
    <t>4641</t>
  </si>
  <si>
    <t>Y46354E6C9</t>
  </si>
  <si>
    <t>4640</t>
  </si>
  <si>
    <t>Pubblicazione in GURI di bando di gara: Tender_22815-ID4550</t>
  </si>
  <si>
    <t>4639</t>
  </si>
  <si>
    <t>YE83542B0F</t>
  </si>
  <si>
    <t>STUDIO ANDREA DISNAN</t>
  </si>
  <si>
    <t>Valutazione tecnica dei tempi adeguati per il corretto ricambio di aria delle finestre sede Insiel di Gorizia, apribili solo a ribalta per motivi inerenti la certificazione ISO 20001</t>
  </si>
  <si>
    <t>4638</t>
  </si>
  <si>
    <t>Y86355843E</t>
  </si>
  <si>
    <t>B&amp;P AVVOCATI (BUTTI &amp; PARTNERS)/QSM S.r.l.</t>
  </si>
  <si>
    <t>B&amp;P AVVOCATI (BUTTI &amp; PARTNERS)</t>
  </si>
  <si>
    <t>Corso GESTRIFNORM-22 - Gestione rifiuti: parte quarta del Dlgs 152/2006, il nuovo quadro normativo e Corso DANNOAMB-22 - Il danno ambientale: quadro normativo</t>
  </si>
  <si>
    <t>4637</t>
  </si>
  <si>
    <t>Y003553FC5</t>
  </si>
  <si>
    <t>QSM S.r.l./NEMESI A.C.E.S/PROMO P.A. FONDAZIONE</t>
  </si>
  <si>
    <t>Corso RAPPLAV-22 - Il rapporto di lavoro: dalla costituzione alla conclusione. I principali contratti (ad esempio: lavoro intermittente, apprendistato) e la disciplina dei rapporti speciali (ad esempio: lavoro agricolo)</t>
  </si>
  <si>
    <t>4636</t>
  </si>
  <si>
    <t>Y0F3558486</t>
  </si>
  <si>
    <t>MARINUZZI MARCO</t>
  </si>
  <si>
    <t>Corso MINCULT-22  - Il Ministero della Cultura italiano: struttura e funzioni in relazione alle competenze regionali</t>
  </si>
  <si>
    <t>4635</t>
  </si>
  <si>
    <t>Y233553F66</t>
  </si>
  <si>
    <t>PROMO P.A. FONDAZIONE/QSM S.r.l.</t>
  </si>
  <si>
    <t>Corso ASPECRAPPLAV-22  -Gli aspetti economici del rapporto di lavoro: la retribuzione. Sistemi di calcolo e ruolo della contrattazione collettiva</t>
  </si>
  <si>
    <t>4634</t>
  </si>
  <si>
    <t>Y553553F26</t>
  </si>
  <si>
    <t>TOSCOPALI FONDAZIONI SRL</t>
  </si>
  <si>
    <t>Corso PERPALI-22 Esecuzione di perforazioni e palificazioni</t>
  </si>
  <si>
    <t>4633</t>
  </si>
  <si>
    <t>Y453558364</t>
  </si>
  <si>
    <t>ZANE MASSIMILIANO/NEMESI A.C.E.S</t>
  </si>
  <si>
    <t>ZANE MASSIMILIANO</t>
  </si>
  <si>
    <t>Corso DIGPATCULT-22 Digitalizzazione e “diffusione” del patrimonio culturale</t>
  </si>
  <si>
    <t>4631</t>
  </si>
  <si>
    <t>YBD3549134</t>
  </si>
  <si>
    <t>QSM S.r.l./REISS ROMOLI SRL</t>
  </si>
  <si>
    <t>Corso ANDATIFIN-22 - Analisi dei dati finanziari e patrimoniali aziendali ai fini della verifica della capacità economica</t>
  </si>
  <si>
    <t>4630</t>
  </si>
  <si>
    <t>YBC35405B5</t>
  </si>
  <si>
    <t>BEINAT ALBERTO</t>
  </si>
  <si>
    <t>Corso LIDAR-22 Tecnologia LIDAR e applicazioni e RILTOP-22 Il rilievo topografico: applicazioni e scelta delle varie metodologie nei diversi ambiti di utilizzo (stazione totale, livelli, gps, drone, lidar…)</t>
  </si>
  <si>
    <t>4629</t>
  </si>
  <si>
    <t>YF13553D13</t>
  </si>
  <si>
    <t>INTERDATA CUZZOLA SRL/QSM S.r.l./PROMO P.A. FONDAZIONE</t>
  </si>
  <si>
    <t>INTERDATA CUZZOLA SRL</t>
  </si>
  <si>
    <t xml:space="preserve">Corso CONGFISC-22 Conguaglio 2022, assistenza fiscale e ultime novità per i sostituti d’imposta
</t>
  </si>
  <si>
    <t>4628</t>
  </si>
  <si>
    <t>Y1E353E5E8</t>
  </si>
  <si>
    <t>Formazione utilizzo defibrillatore e relativi aggiornamenti</t>
  </si>
  <si>
    <t>4627</t>
  </si>
  <si>
    <t>YB8353C8D2</t>
  </si>
  <si>
    <t>Fornitura di mini lettori smart card</t>
  </si>
  <si>
    <t>4626</t>
  </si>
  <si>
    <t>YB73540557</t>
  </si>
  <si>
    <t>MAZZI ADELIA/QSM S.r.l./INTERDATA CUZZOLA SRL</t>
  </si>
  <si>
    <t>MAZZI ADELIA</t>
  </si>
  <si>
    <t xml:space="preserve">Corso SCRITTINV-22 Le scritture inventariali
</t>
  </si>
  <si>
    <t>4625</t>
  </si>
  <si>
    <t>Y3735483A3</t>
  </si>
  <si>
    <t>REISS ROMOLI SRL/DAPAS/NEMESI A.C.E.S/PROMO P.A. FONDAZIONE/INTERDATA CUZZOLA SRL/QSM S.r.l.</t>
  </si>
  <si>
    <t>Corso SG_05-22 La disciplina dell’accesso agli atti</t>
  </si>
  <si>
    <t>4624</t>
  </si>
  <si>
    <t>Y95353ED78</t>
  </si>
  <si>
    <t>QSM S.r.l./INTERDATA CUZZOLA SRL/PROMO P.A. FONDAZIONE</t>
  </si>
  <si>
    <t>Corso REGFISCCONTR-22 Il regime fiscale dei contratti della Pubblica amministrazione - L’imposta di bollo e l’imposta di registro anche alla luce del processo di digitalizzazione</t>
  </si>
  <si>
    <t>4621</t>
  </si>
  <si>
    <t>YA1353D059</t>
  </si>
  <si>
    <t>QSM S.r.l./DEANA FRANCESCO</t>
  </si>
  <si>
    <t>DEANA FRANCESCO</t>
  </si>
  <si>
    <t>Corso DIREUR-22 - Aspetti teorici e operativi della partecipazione dell’Amministrazione regionale alla fase ascendente del diritto europeo</t>
  </si>
  <si>
    <t>4620</t>
  </si>
  <si>
    <t>YC3353A782</t>
  </si>
  <si>
    <t>Fornitura webcam full hd</t>
  </si>
  <si>
    <t>4619</t>
  </si>
  <si>
    <t>Y06353DD7A</t>
  </si>
  <si>
    <t>ZAVAN GEOM. ALESSIA</t>
  </si>
  <si>
    <t>Esecuzione rilievo stato di fatto e redazione tavole grafiche in formato Autocad (DWG) II° piano sotto strada sede Insiel di Trieste</t>
  </si>
  <si>
    <t>4618</t>
  </si>
  <si>
    <t>Y1A353721D</t>
  </si>
  <si>
    <t>Spese postali per affrancare tutta la corrispondenza minuta di Insiel</t>
  </si>
  <si>
    <t>4617</t>
  </si>
  <si>
    <t>Y3A3536335</t>
  </si>
  <si>
    <t>Fornitura e posa in opera di vetro stratificato per il ripristino della reception/portineria della sede di UD V. Cotonificio</t>
  </si>
  <si>
    <t>4616</t>
  </si>
  <si>
    <t>Y56353496B</t>
  </si>
  <si>
    <t>ITALIANA AUDION SRL - FP ITALIA</t>
  </si>
  <si>
    <t>Credito postale 2022-2023 per affrancatrice aziendale</t>
  </si>
  <si>
    <t>4615</t>
  </si>
  <si>
    <t>Y6C3532726</t>
  </si>
  <si>
    <t>fornitura di cinque monitor da 27 pollici</t>
  </si>
  <si>
    <t>4613</t>
  </si>
  <si>
    <t>Y15352FD12</t>
  </si>
  <si>
    <t>INTERSYSTEM SRL a socio unico</t>
  </si>
  <si>
    <t>Fornitura di cavi, docking e monitor</t>
  </si>
  <si>
    <t>4612</t>
  </si>
  <si>
    <t>Y153545B19</t>
  </si>
  <si>
    <t>Fornitura caselle PEC per Regione FVG e Aziende Sanitarie</t>
  </si>
  <si>
    <t>4611</t>
  </si>
  <si>
    <t>Y0335307E8</t>
  </si>
  <si>
    <t>Pubblicazione sui quotidiani locali e nazionali di : bando di gara Tender_22414_ID4563-ID4564-ID4565-ID4566-ID4567</t>
  </si>
  <si>
    <t>4609</t>
  </si>
  <si>
    <t>YFA352BE46</t>
  </si>
  <si>
    <t>MEAD Informatica Srl</t>
  </si>
  <si>
    <t>Progettazione esecutiva del rafforzamento tecnologico della centrale SORES per il servizio 118 della Regione Autonoma Friuli Venezia Giulia</t>
  </si>
  <si>
    <t>4608</t>
  </si>
  <si>
    <t>Pubblicazione esito di bando di gara in GURI di: bando di gara: Tender_22414_ID4563-ID4564-ID4565-ID4566-ID4567</t>
  </si>
  <si>
    <t>4606</t>
  </si>
  <si>
    <t>Rinnovo quota associativa ANUSCA 2022</t>
  </si>
  <si>
    <t>4604</t>
  </si>
  <si>
    <t>YC43526E07</t>
  </si>
  <si>
    <t>3BEE SRL</t>
  </si>
  <si>
    <t>Sistema di monitoraggio per arnie</t>
  </si>
  <si>
    <t>4602</t>
  </si>
  <si>
    <t>Y56352544D</t>
  </si>
  <si>
    <t>Servizio di manutenzione hardware e software della Rete GNSS A.Marussi della Regione Friuli Venezia Giulia</t>
  </si>
  <si>
    <t>4601</t>
  </si>
  <si>
    <t>YDA3523F03</t>
  </si>
  <si>
    <t>Riscatto tablet progetto Telemonitoraggio domiciliare pazienti Covid-19 - Fase 2</t>
  </si>
  <si>
    <t>4600</t>
  </si>
  <si>
    <t>YFA34F7DDB</t>
  </si>
  <si>
    <t>Acquisto corsi Oracle Making Your Application Express Apps
Production Ready</t>
  </si>
  <si>
    <t>4599</t>
  </si>
  <si>
    <t>Y12352C16F</t>
  </si>
  <si>
    <t>Pubblicazione su quotidiani nazionali e locali dell’estratto di: Esito di bando di gara Tender_18031 – ID 4027 lotto 2</t>
  </si>
  <si>
    <t>4598</t>
  </si>
  <si>
    <t>YD635210D5</t>
  </si>
  <si>
    <t>PLUG-IN SRL</t>
  </si>
  <si>
    <t>Fornitura di tastiere e mouse per PLM Regione FVG</t>
  </si>
  <si>
    <t>4597</t>
  </si>
  <si>
    <t>YBB3521843</t>
  </si>
  <si>
    <t xml:space="preserve">Fornitura di scatole per spedizioni </t>
  </si>
  <si>
    <t>4596</t>
  </si>
  <si>
    <t>Y2A351CFD8</t>
  </si>
  <si>
    <t xml:space="preserve">Fornitura accessori informatici per PLM </t>
  </si>
  <si>
    <t>4594</t>
  </si>
  <si>
    <t>Y09351C9E4</t>
  </si>
  <si>
    <t>Consumabili ( 50 ventose) per Imbustatrice BlueCrest modello DI4080 matr 7701150</t>
  </si>
  <si>
    <t>4593</t>
  </si>
  <si>
    <t>Pubblicazione esito di bando di gara in GURI di: Tender_18031-ID4027 lotto 2 comm. Z059</t>
  </si>
  <si>
    <t>4592</t>
  </si>
  <si>
    <t>YD3351BAB9</t>
  </si>
  <si>
    <t>Fornitura e posa in opera di rilevatori termici e moduli indirizzati per sensori convenzionali all’interno dei box dei gruppi elettrogeni che alimentano i CED</t>
  </si>
  <si>
    <t>4591</t>
  </si>
  <si>
    <t>Y29351CCA2</t>
  </si>
  <si>
    <t>EULAB CONSULTING S.R.L./NEMESI A.C.E.S/PROMO P.A. FONDAZIONE/QSM S.r.l./REISS ROMOLI SRL</t>
  </si>
  <si>
    <t>EULAB CONSULTING S.R.L.</t>
  </si>
  <si>
    <t xml:space="preserve">Corso LINKEDIN-22 - Alla scoperta di Linkedin 
</t>
  </si>
  <si>
    <t>4589</t>
  </si>
  <si>
    <t>Y91351C659</t>
  </si>
  <si>
    <t xml:space="preserve">Corso VISION2020-22 Sicurezza vision 2021 (corso dedicato al personale tecnico)
</t>
  </si>
  <si>
    <t>4588</t>
  </si>
  <si>
    <t>Y80351C0C9</t>
  </si>
  <si>
    <t>INTERDATA CUZZOLA SRL/NEMESI A.C.E.S/QSM S.r.l./PROMO P.A. FONDAZIONE</t>
  </si>
  <si>
    <t xml:space="preserve">Corso CONTECPATR-22 - La contabilità economico-patrimoniale
</t>
  </si>
  <si>
    <t>4587</t>
  </si>
  <si>
    <t>Y0F351BCCD</t>
  </si>
  <si>
    <t>VENANZI FABIO/QSM S.r.l.</t>
  </si>
  <si>
    <t>VENANZI FABIO</t>
  </si>
  <si>
    <t xml:space="preserve">Corso POSPA-22 - Denunce contibutive Lista POSPA (ex DMA) e UNIEMENS - Aspetti generali e casi pratici 
</t>
  </si>
  <si>
    <t>4586</t>
  </si>
  <si>
    <t>Y1B351D4A0</t>
  </si>
  <si>
    <t>QSM S.r.l./PROMO P.A. FONDAZIONE</t>
  </si>
  <si>
    <t xml:space="preserve">Corso UTENPROB-22 - Come trattare con utenze problematiche (povertà, fragilità, immigrati, RDC ecc …) 
</t>
  </si>
  <si>
    <t>4585</t>
  </si>
  <si>
    <t>YDC351D2B8</t>
  </si>
  <si>
    <t xml:space="preserve">Corso BONSITICANT-22 - Bonifica di siti inquinati: la pratica nei cantieri
</t>
  </si>
  <si>
    <t>4583</t>
  </si>
  <si>
    <t>Y19351CE34</t>
  </si>
  <si>
    <t xml:space="preserve">Corso DLRIFEST-22 - Approfondimenti in merito al Decreto Legislativo 30 maggio 2008, n. 117  gestione dei rifiuti di estrazione
</t>
  </si>
  <si>
    <t>4582</t>
  </si>
  <si>
    <t>Y71351C496</t>
  </si>
  <si>
    <t>QSM S.r.l./REISS ROMOLI SRL/NEMESI A.C.E.S</t>
  </si>
  <si>
    <t xml:space="preserve">Corso TECWEB-22	"L’impatto delle Tecnologie Web e Mobile: e-government, smart city, sanità. Esempi di sistemi digitali esistenti, impatto sui cittadini e governance."
</t>
  </si>
  <si>
    <t>4581</t>
  </si>
  <si>
    <t>Y6C351C33D</t>
  </si>
  <si>
    <t xml:space="preserve">Corso DATILAVDIP-22 - Trattamento dei dati particolari nell’ambito della gestione lavorativa dei dipendenti
</t>
  </si>
  <si>
    <t>4579</t>
  </si>
  <si>
    <t>YFA3519145</t>
  </si>
  <si>
    <t>Manutenzione straordinaria degli impianti di controllo accessi delle sedi di: Amaro, GO, TS e UD</t>
  </si>
  <si>
    <t>4578</t>
  </si>
  <si>
    <t>Y5D35C2721</t>
  </si>
  <si>
    <t>BRIDGE PARTNERS SRL</t>
  </si>
  <si>
    <t>Acquisto di due percorsi formativi per 3 dirigenti INSIEL</t>
  </si>
  <si>
    <t>4576</t>
  </si>
  <si>
    <t>Y99351752A</t>
  </si>
  <si>
    <t xml:space="preserve">Pubblicazione su quotidiani nazionali e locali dell’estratto di: Esito di bando di gara Tender_17229-ID3907-ID3920 </t>
  </si>
  <si>
    <t>4575</t>
  </si>
  <si>
    <t>Y533515C6A</t>
  </si>
  <si>
    <t>Pubblicazione su quotidiani nazionali e locali dell’estratto di: Esito di bando di gara Tender_18031 – ID 4026 lotto 1</t>
  </si>
  <si>
    <t>4574</t>
  </si>
  <si>
    <t>Y1A35152EF</t>
  </si>
  <si>
    <t>BMCARTONGESSI S.R.L.</t>
  </si>
  <si>
    <t>Lavori di tinteggiatura e stuccature uffici piano terra sede Insiel di Udine, via Cotonificio</t>
  </si>
  <si>
    <t>4573</t>
  </si>
  <si>
    <t>Y02350E198</t>
  </si>
  <si>
    <t>Suite Adobe per ufficio di Gabinetto Regione FVG</t>
  </si>
  <si>
    <t>4572</t>
  </si>
  <si>
    <t>Y59350E66A</t>
  </si>
  <si>
    <t>REALTIMEBOARD, INC. DBA MIRO</t>
  </si>
  <si>
    <t>Noleggio applicativo sw di collaboration</t>
  </si>
  <si>
    <t>4570</t>
  </si>
  <si>
    <t>Pubblicazione esito di bando di gara in GURI di: Tender_18031-ID4026 lotto 1 comm. Z059</t>
  </si>
  <si>
    <t>4569</t>
  </si>
  <si>
    <t>YAE350AAF7</t>
  </si>
  <si>
    <t xml:space="preserve">Abbonamento rivista online "COMMERCIALISTA TELEMATICO" opzione Base </t>
  </si>
  <si>
    <t>4568</t>
  </si>
  <si>
    <t>Y86350A807</t>
  </si>
  <si>
    <t>Analisi dei big data raccolti per l'evento Barcolana 2021</t>
  </si>
  <si>
    <t>4562</t>
  </si>
  <si>
    <t>YEB3507AB2</t>
  </si>
  <si>
    <t>NAONIS.COM DI BASTASIN R. &amp; C. SAS</t>
  </si>
  <si>
    <t>Fornitura di licenze software GFI LANGUARD per patching dei server con sistema operativo MS Windows</t>
  </si>
  <si>
    <t>4561</t>
  </si>
  <si>
    <t>Y5135060E0</t>
  </si>
  <si>
    <t>PERIN SRL</t>
  </si>
  <si>
    <t>Manutenzione straordinaria gruppo elettrogeno matr. P1910003 sede Insiel di Trieste (Integrazione economica alla RDA 112400)</t>
  </si>
  <si>
    <t>4560</t>
  </si>
  <si>
    <t>Y103505A24</t>
  </si>
  <si>
    <t>Noleggio di due licenze di programma di editing e montaggio video</t>
  </si>
  <si>
    <t>4558</t>
  </si>
  <si>
    <t>YC7350587B</t>
  </si>
  <si>
    <t>Rinnovo polizza COFACE n. 2091542</t>
  </si>
  <si>
    <t>4557</t>
  </si>
  <si>
    <t>Y5F3503D6E</t>
  </si>
  <si>
    <t>Sanificazione locali con nebulizzatore e prodotti sanificanti - Sedi GO, UD, Amaro, Feletto - 2022</t>
  </si>
  <si>
    <t>4556</t>
  </si>
  <si>
    <t>ZCC34F3D7E</t>
  </si>
  <si>
    <t>4555</t>
  </si>
  <si>
    <t>Y703503253</t>
  </si>
  <si>
    <t>SVAR S.R.L.</t>
  </si>
  <si>
    <t>Fornitura di lettori per lettura Green Pass</t>
  </si>
  <si>
    <t>4554</t>
  </si>
  <si>
    <t>Y6134FE4BF</t>
  </si>
  <si>
    <t>Acquisto  n. 2 libri in formato eBook:  Contabilità e Bilancio,  e  Fisco</t>
  </si>
  <si>
    <t>4553</t>
  </si>
  <si>
    <t>Pubblicazione su guri esito bando di gara in GURI di: Avviso di bando gara: Tender_17229–ID 3907-3920</t>
  </si>
  <si>
    <t>4552</t>
  </si>
  <si>
    <t>Y2934BD510</t>
  </si>
  <si>
    <t>Versamento n.1 quota di immatricolazione all’Università degli Studi di Padova, conseguimento laurea magistrale</t>
  </si>
  <si>
    <t>4551</t>
  </si>
  <si>
    <t>YBE34FB156</t>
  </si>
  <si>
    <t>Utilizzo apparecchiature per sperimentazione in ambito IoT</t>
  </si>
  <si>
    <t>4549</t>
  </si>
  <si>
    <t>YD634F6863</t>
  </si>
  <si>
    <t>Manutenzioni ordinarie/straordinarie impianti/attrezzature
locali mensa Insiel VSF 39: consuntivo anno 2021.</t>
  </si>
  <si>
    <t>4547</t>
  </si>
  <si>
    <t>Y6634FAA49</t>
  </si>
  <si>
    <t>Corso di CU2022-22 per Regione</t>
  </si>
  <si>
    <t>4546</t>
  </si>
  <si>
    <t>Y6A34FFCBE</t>
  </si>
  <si>
    <t>54010253 BUSTE 11,5x23 2 FIN - PER IMBUSTRATRICI</t>
  </si>
  <si>
    <t>4545</t>
  </si>
  <si>
    <t>Y0734F53E4</t>
  </si>
  <si>
    <t>Servizio di pulizia c/o i locali della Protezione Civile di Palmanova - sede Disaster Recovery per l'anno 2022</t>
  </si>
  <si>
    <t>4544</t>
  </si>
  <si>
    <t>YF934F44B8</t>
  </si>
  <si>
    <t>Fornitura di un tablet 2-in-1</t>
  </si>
  <si>
    <t>4543</t>
  </si>
  <si>
    <t>ANNULLATO</t>
  </si>
  <si>
    <t>FLERODO SRL</t>
  </si>
  <si>
    <t>Acquisto mini PC per test</t>
  </si>
  <si>
    <t>4542</t>
  </si>
  <si>
    <t>9080293ED1</t>
  </si>
  <si>
    <t>ASYSTEL ITALIA SPA/MEAD Informatica Srl/SIRTI SOCIETA' PER AZIONI</t>
  </si>
  <si>
    <t>ASYSTEL ITALIA SPA</t>
  </si>
  <si>
    <t>Servizio di manutenzione di dispositivi NetApp</t>
  </si>
  <si>
    <t>4541</t>
  </si>
  <si>
    <t>Y1234D8A09</t>
  </si>
  <si>
    <t>HOLDEN SRL</t>
  </si>
  <si>
    <t>Acquisto 4 corsi per Relazioni esterne</t>
  </si>
  <si>
    <t>4540</t>
  </si>
  <si>
    <t>Y0234EADD3</t>
  </si>
  <si>
    <t>IKN Srl</t>
  </si>
  <si>
    <t xml:space="preserve">Acquisto 2 partecipazioni corso esterno Communicating up </t>
  </si>
  <si>
    <t>4539</t>
  </si>
  <si>
    <t>Y6C34ECB60</t>
  </si>
  <si>
    <t>MF EUROCONSULTING</t>
  </si>
  <si>
    <t>Servizi professionali per la stesura della documentazione per la partecipazione alla Call European Digital Innovation Hub (EDIH)</t>
  </si>
  <si>
    <t>4538</t>
  </si>
  <si>
    <t>Y0534F178B</t>
  </si>
  <si>
    <t>Manutenzione straordinaria gruppo elettrogeno matr. P1910003 per riparazione guasto perdite gasolio c/o la sede TS</t>
  </si>
  <si>
    <t>4537</t>
  </si>
  <si>
    <t>YC334F19BB</t>
  </si>
  <si>
    <t>Attività di facchinaggio - sedi TS GO UD Feletto</t>
  </si>
  <si>
    <t>4536</t>
  </si>
  <si>
    <t>Y6A363DE5B</t>
  </si>
  <si>
    <t>Manutenzione hw e sw per il sistema di monitoraggio del trasporto merci pericolose</t>
  </si>
  <si>
    <t>4535</t>
  </si>
  <si>
    <t>YF534FC124</t>
  </si>
  <si>
    <t>Licenze apparati di accesso VPN</t>
  </si>
  <si>
    <t>4534</t>
  </si>
  <si>
    <t>9084192064</t>
  </si>
  <si>
    <t>FASTWEB S.P.A.</t>
  </si>
  <si>
    <t>Servizi professionali per gestione sistemi fonia</t>
  </si>
  <si>
    <t>4533</t>
  </si>
  <si>
    <t>YB834EB3BD</t>
  </si>
  <si>
    <t>CODAQ SRL</t>
  </si>
  <si>
    <t>Servizio di manutenzione del sistema di gestione delle attese CodaQ</t>
  </si>
  <si>
    <t>4532</t>
  </si>
  <si>
    <t>YE534EAB47</t>
  </si>
  <si>
    <t>Fornitura di pen drive con doppia connessione</t>
  </si>
  <si>
    <t>4530</t>
  </si>
  <si>
    <t>Y03350E7BF</t>
  </si>
  <si>
    <t xml:space="preserve">Rinnovo abbonamenti al portale Alfaggiorna, fornitore di seminari e video-lezioni incluse </t>
  </si>
  <si>
    <t>4529</t>
  </si>
  <si>
    <t xml:space="preserve">Versamento della quota associativa relativa all’anno 2022 all’associazione CTI - COMITATO TERMOTECNICO ITALIANO </t>
  </si>
  <si>
    <t>4528</t>
  </si>
  <si>
    <t>Quota associativa relativa all’anno 2022,  ANORC “Associazione Nazionale per Operatori e Responsabili della Conservazione Digitale”</t>
  </si>
  <si>
    <t>4527</t>
  </si>
  <si>
    <t>90757222B9</t>
  </si>
  <si>
    <t>R.I.M.A.CO. - SNC DI CORETTI MARINO &amp; C.</t>
  </si>
  <si>
    <t>Esecuzione lavori straordinaria manutenzione su
montacarichi e ascensori - Sede Insiel di TS VSF 43</t>
  </si>
  <si>
    <t>4526</t>
  </si>
  <si>
    <t>YF434E5619</t>
  </si>
  <si>
    <t>ISACA USA</t>
  </si>
  <si>
    <t xml:space="preserve">Rinnovo iscrizione a associazione ISACA USA per l'anno 2022 </t>
  </si>
  <si>
    <t>4525</t>
  </si>
  <si>
    <t>Y0634E3C30</t>
  </si>
  <si>
    <t>S.V.A.R. DI SARTORI &amp; C SAS</t>
  </si>
  <si>
    <t>Acquisto di lettore green pass per Regione FVG</t>
  </si>
  <si>
    <t>4524</t>
  </si>
  <si>
    <t>Y8234E3664</t>
  </si>
  <si>
    <t>Acquisizione di arredi per stanza relax per gli operatori del Data Center</t>
  </si>
  <si>
    <t>4523</t>
  </si>
  <si>
    <t>Y6234E2DC4</t>
  </si>
  <si>
    <t>Servizio di assistenza e manutenzione sul sistema MultiUX per la gestione della piattaforma regionale di posta elettronica</t>
  </si>
  <si>
    <t>4522</t>
  </si>
  <si>
    <t>9074300D3D</t>
  </si>
  <si>
    <t>arch. Gianluca Paron</t>
  </si>
  <si>
    <t>Servizi ingegneria per impermeabilizzazione e realizzazione sfiati sul tetto DC</t>
  </si>
  <si>
    <t>4521</t>
  </si>
  <si>
    <t>Y9934E03B9</t>
  </si>
  <si>
    <t>NEXI PAYMENTS SPA</t>
  </si>
  <si>
    <t>Servizio di interconnessione con il Nodo dei pagamenti SPC</t>
  </si>
  <si>
    <t>4519</t>
  </si>
  <si>
    <t>Y7D34F139C</t>
  </si>
  <si>
    <t>CIDITECH SRL</t>
  </si>
  <si>
    <t>Servizio di manutenzione evolutiva del gestionale POINT-PSM – Salute Mentale</t>
  </si>
  <si>
    <t>4518</t>
  </si>
  <si>
    <t>YE334DE89B</t>
  </si>
  <si>
    <t>CELLA MARTINA</t>
  </si>
  <si>
    <t>Manutenzione e assistenza tecnica imbustatrice BW compact per interventi aggiuntivi 2021</t>
  </si>
  <si>
    <t>4517</t>
  </si>
  <si>
    <t>Y2034DEAF4</t>
  </si>
  <si>
    <t xml:space="preserve">Workstation grafiche performanti per Centro Stampa e scorte </t>
  </si>
  <si>
    <t>4516</t>
  </si>
  <si>
    <t>YEB34DBF9F</t>
  </si>
  <si>
    <t xml:space="preserve">Abbonamento aggiuntivo Full Premium Pass VIP Osservatori.net </t>
  </si>
  <si>
    <t>4515</t>
  </si>
  <si>
    <t>Y0934DB8A2</t>
  </si>
  <si>
    <t>Studio Tecnico TC Planning di Ciro Tromba</t>
  </si>
  <si>
    <t>Redazione documento calcolo, valutazione e analisi rischio per scariche atmosferiche, a norma CEI EN 62305-2 (edizione 2°) ai sensi del D.Lgs. 81/08 e progettazione misure prevenzione Sede INSIEL TS</t>
  </si>
  <si>
    <t>4514</t>
  </si>
  <si>
    <t>Y6134DD832</t>
  </si>
  <si>
    <t>US SRL</t>
  </si>
  <si>
    <t>Servizi professionali per la stesura della GAP Analysis sul prodotto GISA rispetto alla soluzione in uso a livello regionale</t>
  </si>
  <si>
    <t>4513</t>
  </si>
  <si>
    <t>Y7A34E15D7</t>
  </si>
  <si>
    <t>Noleggio del sw per la firma digitale su documenti elettronici</t>
  </si>
  <si>
    <t>4512</t>
  </si>
  <si>
    <t>Y9C34D9E90</t>
  </si>
  <si>
    <t>Servizio sanificazione ambienti con utilizzo di generatore di ozono - Sede Insiel Trieste</t>
  </si>
  <si>
    <t>4511</t>
  </si>
  <si>
    <t>YAE34D54FA</t>
  </si>
  <si>
    <t>RPS SPA</t>
  </si>
  <si>
    <t>Manutenzione biennale gruppo continuità - sede Insiel Trieste</t>
  </si>
  <si>
    <t>4510</t>
  </si>
  <si>
    <t>YE334CCE3B</t>
  </si>
  <si>
    <t>Corso personalizzato .Net</t>
  </si>
  <si>
    <t>4509</t>
  </si>
  <si>
    <t>YB734D19A2</t>
  </si>
  <si>
    <t>4508</t>
  </si>
  <si>
    <t>YB034CFC4B</t>
  </si>
  <si>
    <t xml:space="preserve">PERTOT S.R.L. ECOLOGIA/SERVIZI </t>
  </si>
  <si>
    <t>Servizio di asporto, trasporto e smaltimento di rifiuto pericoloso</t>
  </si>
  <si>
    <t>4507</t>
  </si>
  <si>
    <t>Y0934C384A</t>
  </si>
  <si>
    <t>Stampa biglietti da visita, primo lotto 21 nominativi per 100 pezzi,
poi altri 40 nominativi per 100 pezzi a gruppi di 10 nominativi a
consumo</t>
  </si>
  <si>
    <t>4506</t>
  </si>
  <si>
    <t>YE334C344C</t>
  </si>
  <si>
    <t>Pubblicazione su quotidiani nazionali e locali dell’estratto di: Estratto di bando di gara Tender_17891-ID4011</t>
  </si>
  <si>
    <t>4505</t>
  </si>
  <si>
    <t>Y7434C31D5</t>
  </si>
  <si>
    <t>Fornitura di un bancone per le attività di reception c/o il piano 1 della sede di UD via Cotonificio</t>
  </si>
  <si>
    <t>4504</t>
  </si>
  <si>
    <t>YA634C0671</t>
  </si>
  <si>
    <t>HYPERBOREA S.R.L.</t>
  </si>
  <si>
    <t>Fornitura di una piattaforma per la digitalizzazione e la pubblicazione del patrimonio archivistico ad uso del Consiglio Regionale della Regione Friuli Venezia Giulia</t>
  </si>
  <si>
    <t>4503</t>
  </si>
  <si>
    <t>YF834BED7B</t>
  </si>
  <si>
    <t>MAN AND MACHINE SOFTWARE SRL/DOOIT SRL/ORIENTA+TRIUM SRL</t>
  </si>
  <si>
    <t>ORIENTA+TRIUM SRL</t>
  </si>
  <si>
    <t>Licenze Autocad LT</t>
  </si>
  <si>
    <t>4502</t>
  </si>
  <si>
    <t>ZBF34B6B67</t>
  </si>
  <si>
    <t>4501</t>
  </si>
  <si>
    <t>Y1234C2B07</t>
  </si>
  <si>
    <t>Pubblicazione su quotidiani nazionali e locali dell’estratto di: Avviso di aggiudicazione appalto Tender_17225-ID3902</t>
  </si>
  <si>
    <t>4499</t>
  </si>
  <si>
    <t>Y8834BCC5A</t>
  </si>
  <si>
    <t>SOLTEC – Soluzioni Tecniche di Stefano Cella</t>
  </si>
  <si>
    <t>Manutenzione e assistenza tecnica imbustatrice BW compact</t>
  </si>
  <si>
    <t>4497</t>
  </si>
  <si>
    <t>Y1734C0819</t>
  </si>
  <si>
    <t>4496</t>
  </si>
  <si>
    <t>YE634BB1B9</t>
  </si>
  <si>
    <t>ENGINEERING INGEGNERIA INFORMATICA</t>
  </si>
  <si>
    <t>Assistenza e manutenzione software ex Provincia di Pordenone</t>
  </si>
  <si>
    <t>4495</t>
  </si>
  <si>
    <t>Y0034B9EDF</t>
  </si>
  <si>
    <t xml:space="preserve">Fornitura di carta A4 tripla lavorazione </t>
  </si>
  <si>
    <t>4493</t>
  </si>
  <si>
    <t>Pubblicazione esito di bando di gara in GURI di: Tender_17891–ID4011</t>
  </si>
  <si>
    <t>4492</t>
  </si>
  <si>
    <t>Y87353FD4E</t>
  </si>
  <si>
    <t xml:space="preserve">Partecipazione Modern Portfolio Management Workshop
</t>
  </si>
  <si>
    <t>4490</t>
  </si>
  <si>
    <t>Y3F34B9466</t>
  </si>
  <si>
    <t>Impianto multimediale sala conferenze Regione FVG</t>
  </si>
  <si>
    <t>4489</t>
  </si>
  <si>
    <t>YED34B70F0</t>
  </si>
  <si>
    <t>Allacci vari POD</t>
  </si>
  <si>
    <t>4488</t>
  </si>
  <si>
    <t>Y6C34B831D</t>
  </si>
  <si>
    <t>BENCHSMART SRL</t>
  </si>
  <si>
    <t>Rinnovo piattaforma BenchMonitor per la durata di 36 mesi</t>
  </si>
  <si>
    <t>4487</t>
  </si>
  <si>
    <t>Y5734B7988</t>
  </si>
  <si>
    <t>Manutenzione e assistenza annuale masterizzatori Rimage 3400 Everest 400 printer DVD</t>
  </si>
  <si>
    <t>4486</t>
  </si>
  <si>
    <t>Y3E34BD5D2</t>
  </si>
  <si>
    <t>Manutenzione Nodi di Rete della Rete Pubblica Regionale</t>
  </si>
  <si>
    <t>4485</t>
  </si>
  <si>
    <t>Y643508F2D</t>
  </si>
  <si>
    <t>NOESI EVOLUTION SRL UNIPERSONALE/AMICUCCI FORMAZIONE SRL/QSM S.r.l./EULAB CONSULTING S.R.L.</t>
  </si>
  <si>
    <t>AMICUCCI FORMAZIONE SRL</t>
  </si>
  <si>
    <t>corsi online soft skills per Regione</t>
  </si>
  <si>
    <t>4484</t>
  </si>
  <si>
    <t>90638437DB</t>
  </si>
  <si>
    <t>Contratto QUEST ELA (Enterprise License Attachment) per la fornitura del software SQL Navigator for Oracle Professional Edition Enterprise e relativa manutenzione per un periodo di 36 mesi</t>
  </si>
  <si>
    <t>4483</t>
  </si>
  <si>
    <t>YC534BEF6C</t>
  </si>
  <si>
    <t>FOXWIN SRL</t>
  </si>
  <si>
    <t>Organizzazione, gestione e supporto a webinar, incontri di facilitazione e eventi ibridi</t>
  </si>
  <si>
    <t>4482</t>
  </si>
  <si>
    <t>Y6E34B859D</t>
  </si>
  <si>
    <t>portatili MACbook Pro per manager Insiel</t>
  </si>
  <si>
    <t>4481</t>
  </si>
  <si>
    <t>Y5A34BEA1D</t>
  </si>
  <si>
    <t>4479</t>
  </si>
  <si>
    <t>YD934B3795</t>
  </si>
  <si>
    <t>Servizio sanificazione ambienti con utilizzo di generatore di ozono per le sedi Insiel per 7 stanze a novembre e per dicembre e gennaio 2022</t>
  </si>
  <si>
    <t>4478</t>
  </si>
  <si>
    <t>Pubblicazione esito di bando di gara in GURI di: Tender_17225-ID3902</t>
  </si>
  <si>
    <t>4477</t>
  </si>
  <si>
    <t>YF134B314E</t>
  </si>
  <si>
    <t>Eccedenza di utilizzo server call di Adobe Analytics</t>
  </si>
  <si>
    <t>4475</t>
  </si>
  <si>
    <t>YE834B2127</t>
  </si>
  <si>
    <t>FRIULI ANTINCENDI S.R.L.</t>
  </si>
  <si>
    <t>Progetto manutenzione antincendio e presidi protezione attiva a servizio sedi Insiel di TS VSF 43, GO V. Nizza 6, UD V. Cotonificio e Amaro V. Linussio</t>
  </si>
  <si>
    <t>4474</t>
  </si>
  <si>
    <t>Y7634B1AF0</t>
  </si>
  <si>
    <t xml:space="preserve">Portatili performanti per DC Agricoltura </t>
  </si>
  <si>
    <t>4473</t>
  </si>
  <si>
    <t>Rinnovo quota ad Associazione italiana per la sicurezza informatica per il 2022</t>
  </si>
  <si>
    <t>4471</t>
  </si>
  <si>
    <t>Y3834A4622</t>
  </si>
  <si>
    <t>Servizio di manutenzione e supporto sulla piattaforma CMDBuild</t>
  </si>
  <si>
    <t>4470</t>
  </si>
  <si>
    <t>Y6034A1AFD</t>
  </si>
  <si>
    <t>VALSECCHI CANCELLERIA S.R.L.</t>
  </si>
  <si>
    <t>Acquisto 560 risme di carta formato A4 80 grammi premium</t>
  </si>
  <si>
    <t>4467</t>
  </si>
  <si>
    <t>YA7349F92E</t>
  </si>
  <si>
    <t>SENNHEISER CUF01 CUFFIE C/MIC SC165</t>
  </si>
  <si>
    <t>4464</t>
  </si>
  <si>
    <t>Pubblicazione in GURI di bando di gara: Tender_21880-ID4408</t>
  </si>
  <si>
    <t>4463</t>
  </si>
  <si>
    <t>Y39349C8E7</t>
  </si>
  <si>
    <t>Servizi professionali per sviluppi software su sistema cartella oncologica</t>
  </si>
  <si>
    <t>4462</t>
  </si>
  <si>
    <t>YF73497DA2</t>
  </si>
  <si>
    <t>Pubblicazione su quotidiani nazionali e locali dell'avviso dell'esito di bando di gara per: Tender_20313 – ID4229</t>
  </si>
  <si>
    <t>4461</t>
  </si>
  <si>
    <t>Y563493EA1</t>
  </si>
  <si>
    <t>XSYSTEMS SRL</t>
  </si>
  <si>
    <t>Servizio di assistenza e manutenzione del sistema SIMONLIB per il servizio di raccolta ed elaborazione dei dati provenienti dalle biblioteche della rete bibliotecaria regionale</t>
  </si>
  <si>
    <t>4460</t>
  </si>
  <si>
    <t>Pubblicazione esito di bando di gara in GURI di: Tender_20313-ID4229</t>
  </si>
  <si>
    <t>4459</t>
  </si>
  <si>
    <t>Y043493255</t>
  </si>
  <si>
    <t>CG SOLUZIONI INFORMATICHE SRL</t>
  </si>
  <si>
    <t>Servizio di manutenzione, personalizzazione e supporto tecnico evolutivo del meta-motore di ricerca di interrogazione dei cataloghi delle biblioteche della Regione Autonoma Friuli Venezia Giulia</t>
  </si>
  <si>
    <t>4458</t>
  </si>
  <si>
    <t>ZDD348FFFD</t>
  </si>
  <si>
    <t>FINZICARTA SAS</t>
  </si>
  <si>
    <t>cancelleria minuta finzi carta per presidenza</t>
  </si>
  <si>
    <t>4457</t>
  </si>
  <si>
    <t>YC1349324A</t>
  </si>
  <si>
    <t>Assistenza software ex Provincia di Udine</t>
  </si>
  <si>
    <t>4456</t>
  </si>
  <si>
    <t>YAF3491FB6</t>
  </si>
  <si>
    <t>Assistenza software ex Provincia di Trieste</t>
  </si>
  <si>
    <t>4455</t>
  </si>
  <si>
    <t>YC3348FEDD</t>
  </si>
  <si>
    <t>Servizi professionali specialistici in ambito del controllo e della misurazione delle performance dei servizi applicativi</t>
  </si>
  <si>
    <t>4454</t>
  </si>
  <si>
    <t>9040876EE1</t>
  </si>
  <si>
    <t>Servizio di accodamento utenti a supporto della webAPP per le vaccinazioni COVID-19</t>
  </si>
  <si>
    <t>4453</t>
  </si>
  <si>
    <t>Versamento della quota associativa relativa all’anno 2022 nell’associazione ANITEC - ASSINFORM</t>
  </si>
  <si>
    <t>4452</t>
  </si>
  <si>
    <t>YB3348DC28</t>
  </si>
  <si>
    <t>Servizio di supporto specialistico al Sistema GRID della Regione Autonoma Friuli Venezia Giulia</t>
  </si>
  <si>
    <t>4451</t>
  </si>
  <si>
    <t>904031933E</t>
  </si>
  <si>
    <t>Riscatto tablet per progetto sorveglianza domiciliare pazienti COVID-19</t>
  </si>
  <si>
    <t>4450</t>
  </si>
  <si>
    <t>YBC348CEE5</t>
  </si>
  <si>
    <t>Pubblicazione su quotidiani nazionali e locali dell'avviso dell'esito di bando di gara per: Tender_17227–ID 3903-3904</t>
  </si>
  <si>
    <t>4449</t>
  </si>
  <si>
    <t>Y62348C16C</t>
  </si>
  <si>
    <t>Pubblicazione su quotidiani nazionali e locali dell'avviso dell'esito di bando di gara per: Tender_17237-ID3888</t>
  </si>
  <si>
    <t>4448</t>
  </si>
  <si>
    <t>Pubblicazione esito di bando di gara in GURI di: Tender_17227–ID 3903e ID3904</t>
  </si>
  <si>
    <t>4447</t>
  </si>
  <si>
    <t>YCA3484D53</t>
  </si>
  <si>
    <t>4446</t>
  </si>
  <si>
    <t>YE734D9F2B</t>
  </si>
  <si>
    <t>PROGETTI E SOLUZIONI S.P.A.</t>
  </si>
  <si>
    <t>Fornitura di terminali POS</t>
  </si>
  <si>
    <t>4445</t>
  </si>
  <si>
    <t>Y27347EF63</t>
  </si>
  <si>
    <t>SICURITALIA SPA</t>
  </si>
  <si>
    <t>Implementazione attività di cui all'Accordo Quadro 3564 (CUC Regione FVG) per controllo documenti c/o sede Insiel Feletto UD</t>
  </si>
  <si>
    <t>4444</t>
  </si>
  <si>
    <t>Y76347E54E</t>
  </si>
  <si>
    <t xml:space="preserve">Acquisto del credito postale SMA per le lettere per screening </t>
  </si>
  <si>
    <t>4443</t>
  </si>
  <si>
    <t>9033718BEA</t>
  </si>
  <si>
    <t>INTESA SANPAOLO SPA</t>
  </si>
  <si>
    <t>Soluzione informatica multi-ente e multi-utente per la gestione degli ordinativi di pagamento e incasso OPI, la firma digitale ed annessi servizi di assistenza e manutenzione e invio al sistema di conservazione regionale</t>
  </si>
  <si>
    <t>4442</t>
  </si>
  <si>
    <t>YD4347D47B</t>
  </si>
  <si>
    <t>Fornitura notebook per supporto progetto IPP</t>
  </si>
  <si>
    <t>4441</t>
  </si>
  <si>
    <t>903896450F</t>
  </si>
  <si>
    <t>Acquisto pacchetto SMS per Servizi al Cittadino</t>
  </si>
  <si>
    <t>4439</t>
  </si>
  <si>
    <t>Y1A347AF18</t>
  </si>
  <si>
    <t>Manutenzione Datacore ex Provincia di Udine</t>
  </si>
  <si>
    <t>4437</t>
  </si>
  <si>
    <t>YF33477FB1</t>
  </si>
  <si>
    <t>Licenze d'uso KOFAX e relativi servizi di manutenzione</t>
  </si>
  <si>
    <t>4436</t>
  </si>
  <si>
    <t>Y833476D45</t>
  </si>
  <si>
    <t>Acquisto di Azure Monetary Commitment Credits</t>
  </si>
  <si>
    <t>4434</t>
  </si>
  <si>
    <t>YC63477586</t>
  </si>
  <si>
    <t>Fornitura servizi professionali per integrazione software a supporto Contact Center CUP FVG</t>
  </si>
  <si>
    <t>4433</t>
  </si>
  <si>
    <t>Y0534B2995</t>
  </si>
  <si>
    <t>Acquisto licenze router per collegamenti VPN LAN to LAN</t>
  </si>
  <si>
    <t>4432</t>
  </si>
  <si>
    <t>YD43474D2D</t>
  </si>
  <si>
    <t>Pubblicazione su quotidiani nazionali e locali dell'avviso dell'esito di bando di gara per: Tender_21155- ID4325</t>
  </si>
  <si>
    <t>4431</t>
  </si>
  <si>
    <t>YE13476C22</t>
  </si>
  <si>
    <t>Fornitura di n. 4 licenze JetBrains All Products Pack con sottoscrizione per 3 mesi</t>
  </si>
  <si>
    <t>4430</t>
  </si>
  <si>
    <t>9029631F36</t>
  </si>
  <si>
    <t>IMQ S.P.A.</t>
  </si>
  <si>
    <t>Programma di Formazione sulla Sicurezza Informatica</t>
  </si>
  <si>
    <t>4429</t>
  </si>
  <si>
    <t>Y5A346E5B3</t>
  </si>
  <si>
    <t>FONTICONS INC.</t>
  </si>
  <si>
    <t>Licenza pacchetto font awesome per 5 anni</t>
  </si>
  <si>
    <t>4428</t>
  </si>
  <si>
    <t>Y36346F191</t>
  </si>
  <si>
    <t>Fornitura di modulo personalizzato con etichette - Modulo Salute</t>
  </si>
  <si>
    <t>4427</t>
  </si>
  <si>
    <t>YCF347249C</t>
  </si>
  <si>
    <t>Acquisto di 2 certificati Base e 270 domini aggiuntivi per i siti degli enti locali.</t>
  </si>
  <si>
    <t>4426</t>
  </si>
  <si>
    <t>Z3A346ECC3</t>
  </si>
  <si>
    <t>Fornitura di n.3 poltrone presidenziali HALPIPE con rivestimento in pelle POLO (FIESTA) per gli uffici della Presidenza del sesto piano della sede Insiel di Trieste VSF, 43</t>
  </si>
  <si>
    <t>4425</t>
  </si>
  <si>
    <t>Pubblicazione di bando di gara in GURI di: Tender_21155- ID4325</t>
  </si>
  <si>
    <t>4423</t>
  </si>
  <si>
    <t>Y2F3468AB1</t>
  </si>
  <si>
    <t>Prestazioni professionali per esecuzione rilievo stato di fatto e redazione tavole grafiche in formato Autocad (DWG) sede Insiel di Trieste</t>
  </si>
  <si>
    <t>4422</t>
  </si>
  <si>
    <t>YBC346E0BD</t>
  </si>
  <si>
    <t>ITA S.r.l.</t>
  </si>
  <si>
    <t>Iscrizione di Benella al corso: "IVA ESTERO:LE NOVITA 2022"</t>
  </si>
  <si>
    <t>4421</t>
  </si>
  <si>
    <t>YF934697F5</t>
  </si>
  <si>
    <t>ASSOSERVIZI SRL</t>
  </si>
  <si>
    <t xml:space="preserve">Fornitura del nuovo “CCNL Industria Metalmeccanica 5 febbraio 2021”
</t>
  </si>
  <si>
    <t>4420</t>
  </si>
  <si>
    <t>Y48346AFD3</t>
  </si>
  <si>
    <t xml:space="preserve">Rinnovo abbonamento ad una piattaforma multimediale e interattiva  per l’aggiornamento professionale nel settore dell’Innovazione Digitale
</t>
  </si>
  <si>
    <t>4419</t>
  </si>
  <si>
    <t>Y8D3466838</t>
  </si>
  <si>
    <t>Servizio di integrazione di nuovi sistemi e smart card, manutenzione correttiva e adattativa, assistenza di III livello sul Middleware Universale</t>
  </si>
  <si>
    <t>4418</t>
  </si>
  <si>
    <t>Y90346ACAE</t>
  </si>
  <si>
    <t>Fornitura ed installazione telecamere e lettori badge - integrazione sede Insiel di Udine</t>
  </si>
  <si>
    <t>4417</t>
  </si>
  <si>
    <t>Y263465C25</t>
  </si>
  <si>
    <t>ALEX IT SRL/TECNO ENGINEERING SRL/UNLIMITED TECHNOLOGY SRL/SOFTWARE PRODUCTS ITALIA S.r.l.</t>
  </si>
  <si>
    <t>UNLIMITED TECHNOLOGY SRL</t>
  </si>
  <si>
    <t>Servizio di manutenzione licenze Altova XMLSpy</t>
  </si>
  <si>
    <t>4416</t>
  </si>
  <si>
    <t>YE234654F8</t>
  </si>
  <si>
    <t>PRODIGYS TECHNOLOGY SRL</t>
  </si>
  <si>
    <t>Servizio di gestione dei sistemi del Lavoro e della Formazione Professionale</t>
  </si>
  <si>
    <t>4414</t>
  </si>
  <si>
    <t>Y713463B6A</t>
  </si>
  <si>
    <t>Canone di sottoscrizione di un servizio per la pubblicazione web di dashboard interattive</t>
  </si>
  <si>
    <t>4413</t>
  </si>
  <si>
    <t>Y5D3462A42</t>
  </si>
  <si>
    <t>SEF03.01.02.05 - MS Surface Pro 7 per Direzione Autonomie Locali (16393884953)</t>
  </si>
  <si>
    <t>4411</t>
  </si>
  <si>
    <t>YE43460FE5</t>
  </si>
  <si>
    <t>Manutenzione e assistenza software per la gestione elettronica dei registri di carico e scarico rifiuti e compilazione del MUD - 2022</t>
  </si>
  <si>
    <t>4409</t>
  </si>
  <si>
    <t>902857147C</t>
  </si>
  <si>
    <t>Servizi di formazione professionale sulla progettazione e realizzazione di test end–to–end con training on the job su piattaforma CUTE.</t>
  </si>
  <si>
    <t>4407</t>
  </si>
  <si>
    <t>Y2D345DE92</t>
  </si>
  <si>
    <t>Fee per esame relativo al mantenimento certificazione Service Now</t>
  </si>
  <si>
    <t>4406</t>
  </si>
  <si>
    <t>YB634C7891</t>
  </si>
  <si>
    <t>VODAFONE ITALIA SPA</t>
  </si>
  <si>
    <t>Rinnovo SIM dati per servizio traffico dati monitoraggio stradale</t>
  </si>
  <si>
    <t>4404</t>
  </si>
  <si>
    <t>902087016C</t>
  </si>
  <si>
    <t>ERGON SRL</t>
  </si>
  <si>
    <t xml:space="preserve"> Fornitura di uno shelf equipaggiato con 5 dischi da 3,8TB e 8 dischi da 7,6TB </t>
  </si>
  <si>
    <t>4403</t>
  </si>
  <si>
    <t>YD33457161</t>
  </si>
  <si>
    <t>Servizio di assistenza e manutenzione del prodotto mFp5 in uso presso i Dipartimenti delle Prevenzioni della Regione autonoma Friuli Venezia Giulia per un periodo di 6 mesi</t>
  </si>
  <si>
    <t>4401</t>
  </si>
  <si>
    <t>Y9A345439F</t>
  </si>
  <si>
    <t>Acquisizione Modulo Q-81 HSE WEB APP - Gestione Manutenzione Mobile</t>
  </si>
  <si>
    <t>4400</t>
  </si>
  <si>
    <t>Y6434538FD</t>
  </si>
  <si>
    <t>Realizzazione di 20 adesivi e 10 tabelle per la segnalazione di attività videosorveglianza c/o zone limitrofe sede TS VSF 43</t>
  </si>
  <si>
    <t>4398</t>
  </si>
  <si>
    <t>Y10345244F</t>
  </si>
  <si>
    <t>Fornitura staffa supporto due monitor verticali per scrivania e
installazione</t>
  </si>
  <si>
    <t>4397</t>
  </si>
  <si>
    <t>Z273451EBE</t>
  </si>
  <si>
    <t>Fornitura di 140 poltroncine modello Torino</t>
  </si>
  <si>
    <t>4395</t>
  </si>
  <si>
    <t>YEE3450DC9</t>
  </si>
  <si>
    <t>Acquisizione 10 monitor Monitor Series e 10 cavi video High Quality 2mt miniDP to DP per SORES di Palmanova.</t>
  </si>
  <si>
    <t>4394</t>
  </si>
  <si>
    <t>Z643451E84</t>
  </si>
  <si>
    <t>SIMEVIGNUDA S.P.A.</t>
  </si>
  <si>
    <t>Fornitura di 165 lampade da tavolo con presa USB per i dipendenti Insiel</t>
  </si>
  <si>
    <t>4393</t>
  </si>
  <si>
    <t>YE43455E6E</t>
  </si>
  <si>
    <t>PENSIERO SRL</t>
  </si>
  <si>
    <t>Progettazione servizio podcast aziendale e ideazione dello
storytelling adeguato con scelta colonna sonora</t>
  </si>
  <si>
    <t>4391</t>
  </si>
  <si>
    <t>Y403449A41</t>
  </si>
  <si>
    <t xml:space="preserve">Attrezzatture informatiche per il Centro Bio-Crime </t>
  </si>
  <si>
    <t>4390</t>
  </si>
  <si>
    <t>YBF3449A2B</t>
  </si>
  <si>
    <t>Acquisizione in MEPA di 200 poltroncine per la sede
Insiel di Trieste VSF 43</t>
  </si>
  <si>
    <t>4386</t>
  </si>
  <si>
    <t>Y10344680F</t>
  </si>
  <si>
    <t>Abbonamento annuale per stallo nr. 07 del parcheggio di via del Ronco</t>
  </si>
  <si>
    <t>4385</t>
  </si>
  <si>
    <t>Y9934464C9</t>
  </si>
  <si>
    <t xml:space="preserve">voltura erogazione dell'acqua di due contatori che forniscono la sede di Feletto Umberto </t>
  </si>
  <si>
    <t>4384</t>
  </si>
  <si>
    <t>YBF3446A20</t>
  </si>
  <si>
    <t>SHAZAM I. T. SRL</t>
  </si>
  <si>
    <t>Fornitura della licenza annuale d’uso I-Convert e del servizio di manutenzione</t>
  </si>
  <si>
    <t>4382</t>
  </si>
  <si>
    <t>YF13445062</t>
  </si>
  <si>
    <t>4381</t>
  </si>
  <si>
    <t>Y8F3444F76</t>
  </si>
  <si>
    <t>Canone attraversamenti Autovie</t>
  </si>
  <si>
    <t>4380</t>
  </si>
  <si>
    <t>YF534448A3</t>
  </si>
  <si>
    <t>Fornitura monitor e accessori</t>
  </si>
  <si>
    <t>4378</t>
  </si>
  <si>
    <t>YBD343F2F3</t>
  </si>
  <si>
    <t>SEF03.01.02.05 - Apple iPAD e accessori per direzione regionale CRM 124847</t>
  </si>
  <si>
    <t>4377</t>
  </si>
  <si>
    <t>YC9343E198</t>
  </si>
  <si>
    <t>RICCIGRAF Sas/TIPOGRAFIA MORO ANDREA SRL/CISCRA SPA</t>
  </si>
  <si>
    <t>Stampa calendari 2022 in doppio formato</t>
  </si>
  <si>
    <t>4375</t>
  </si>
  <si>
    <t>YE2343788F</t>
  </si>
  <si>
    <t>AIM GROUP INTERNATIONAL</t>
  </si>
  <si>
    <t>Partecipazione e promozione aziendale ad evento internazionale sui temi della cartografia</t>
  </si>
  <si>
    <t>4374</t>
  </si>
  <si>
    <t>YB93434840</t>
  </si>
  <si>
    <t>VIDEOSOUND 3D di FELLUGA STEFANO</t>
  </si>
  <si>
    <t>Monitor per Atrio Sede TS</t>
  </si>
  <si>
    <t>4373</t>
  </si>
  <si>
    <t>9008885F12</t>
  </si>
  <si>
    <t>Fornitura terminali rilevazione presenze e green pass - sedi Regione FVG</t>
  </si>
  <si>
    <t>4371</t>
  </si>
  <si>
    <t>Y9F344ADFA</t>
  </si>
  <si>
    <t>KEISDATA SRL</t>
  </si>
  <si>
    <t>Acquisizione modulo IRM piattaforma KRC</t>
  </si>
  <si>
    <t>4369</t>
  </si>
  <si>
    <t>YD53443344</t>
  </si>
  <si>
    <t>Visita sorveglianza certificazione ANSI/TIA 942 anno 2021</t>
  </si>
  <si>
    <t>4368</t>
  </si>
  <si>
    <t>YC5342E875</t>
  </si>
  <si>
    <t>4366</t>
  </si>
  <si>
    <t>YA734333B6</t>
  </si>
  <si>
    <t>Noleggio licenze di sw gestione immagini</t>
  </si>
  <si>
    <t>4365</t>
  </si>
  <si>
    <t>Y0734260ED</t>
  </si>
  <si>
    <t>BIT TIME SOFTWARE SRL</t>
  </si>
  <si>
    <t>Acquisizione di licenze del software RAD Studio Professional Named e sgcWebSockets for Delphi</t>
  </si>
  <si>
    <t>4362</t>
  </si>
  <si>
    <t>YF534248D5</t>
  </si>
  <si>
    <t>KIRATECH S.R.L.</t>
  </si>
  <si>
    <t>Licenze Krateo - 12 mesi</t>
  </si>
  <si>
    <t>4359</t>
  </si>
  <si>
    <t>YD73421A82</t>
  </si>
  <si>
    <t>Stampante Badge con modulo Rfid e manutenzione</t>
  </si>
  <si>
    <t>4358</t>
  </si>
  <si>
    <t>YF9341EACE</t>
  </si>
  <si>
    <t>Realizzazione di 20 targhette in forex dimensione cm.11 x 7 spessore mm. 3 per il parcheggio biciclette, portico sede TS VSF 43</t>
  </si>
  <si>
    <t>4357</t>
  </si>
  <si>
    <t>YEE341D04F</t>
  </si>
  <si>
    <t>CASA EDITRICE TABACCO S.R.L.</t>
  </si>
  <si>
    <t>Fornitura di mappe cartografiche Tabacco e relative licenze d'uso</t>
  </si>
  <si>
    <t>4356</t>
  </si>
  <si>
    <t>Y46341DCE0</t>
  </si>
  <si>
    <t>Servizio di assistenza software Alice Concessioni Stradali in uso a FVG Strade</t>
  </si>
  <si>
    <t>4355</t>
  </si>
  <si>
    <t>Y30341963C</t>
  </si>
  <si>
    <t>ICT &amp; STRATEGY SRL</t>
  </si>
  <si>
    <t>Servizio progettazione e pianificazione e prenotazione spazi per
notizie sui media di settore</t>
  </si>
  <si>
    <t>4354</t>
  </si>
  <si>
    <t>YF13419163</t>
  </si>
  <si>
    <t>COHERENTIA SRL/FTP SRL/AKITO SRL/MAASI MEDIA SR</t>
  </si>
  <si>
    <t>COHERENTIA SRL</t>
  </si>
  <si>
    <t>SolarWinds Patch Manager PM8000 (up to 8000 nodes)-Annual
Maintenance Renewal</t>
  </si>
  <si>
    <t>4353</t>
  </si>
  <si>
    <t>YE134773FA</t>
  </si>
  <si>
    <t>Fornitura di componenti integrativi per firewall</t>
  </si>
  <si>
    <t>4352</t>
  </si>
  <si>
    <t>Y413439E8B</t>
  </si>
  <si>
    <t>SEF03.01.02.05 - Smart TV 85" per sede via Cassa di Risparmio (16355027081) CRM 124292</t>
  </si>
  <si>
    <t>4350</t>
  </si>
  <si>
    <t>YC634151D5</t>
  </si>
  <si>
    <t>WATERVIEW SRL</t>
  </si>
  <si>
    <t>PoC - Sperimentazione soluzione di videoanalisi predittiva di allagamenti</t>
  </si>
  <si>
    <t>4349</t>
  </si>
  <si>
    <t>YF133FB9C8</t>
  </si>
  <si>
    <t>Partecipazione ai corsi: “Lo standard ISO 37001:2016” e "Laboratorio operativo on line sulla gestione degli appalti nelle società pubbliche”</t>
  </si>
  <si>
    <t>4347</t>
  </si>
  <si>
    <t>Y06341520C</t>
  </si>
  <si>
    <t>Fornitura in opera di due schede interfacciamento e un sistema di
supervisione per le centrali Notifier AM6000</t>
  </si>
  <si>
    <t>4346</t>
  </si>
  <si>
    <t>YE13411866</t>
  </si>
  <si>
    <t>Intervento dismissione della Porta di dominio INSIEL (PDD) e migrazione a GAD</t>
  </si>
  <si>
    <t>4345</t>
  </si>
  <si>
    <t>8993854B1A</t>
  </si>
  <si>
    <t>NUVYTA SRL</t>
  </si>
  <si>
    <t xml:space="preserve">Acquisizione soluzione informatica per la sperimentazione di un sistema di Clinical Data Repository </t>
  </si>
  <si>
    <t>4344</t>
  </si>
  <si>
    <t>YB8340E71C</t>
  </si>
  <si>
    <t>CISCO SYSTEMS</t>
  </si>
  <si>
    <t>Acquisizione licenza software per simulazione CISCO Modelling Labs</t>
  </si>
  <si>
    <t>4343</t>
  </si>
  <si>
    <t>YF0340ED61</t>
  </si>
  <si>
    <t>FRARA ING. MARIO/DBA PROGETTI S.P.A./SERTECO SERVIZI TECNICI COORDINATI/IN.AR.CO. S.R.L.</t>
  </si>
  <si>
    <t>FRARA ING. MARIO</t>
  </si>
  <si>
    <t>Collaudo Z099</t>
  </si>
  <si>
    <t>4342</t>
  </si>
  <si>
    <t>YA93417C05</t>
  </si>
  <si>
    <t>Pubblicazione su quotidiani nazionali e locali dell'avviso dell'esito di bando di gara per: Tender_17231 – ID 3906</t>
  </si>
  <si>
    <t>4341</t>
  </si>
  <si>
    <t>Pubblicazione esito di gara in GURI di: Tender_17231-ID3906</t>
  </si>
  <si>
    <t>4340</t>
  </si>
  <si>
    <t>YEF340757E</t>
  </si>
  <si>
    <t xml:space="preserve">Manutenzione VMWare ex Provincia di Udine </t>
  </si>
  <si>
    <t>4338</t>
  </si>
  <si>
    <t>Y4B3400E76</t>
  </si>
  <si>
    <t xml:space="preserve">Licenza sw per accesso a risorse multimediali - Articulate 360 </t>
  </si>
  <si>
    <t>4337</t>
  </si>
  <si>
    <t>Y9A3400E2F</t>
  </si>
  <si>
    <t>licenza applicativo sw per licenze multimediali - freepik</t>
  </si>
  <si>
    <t>4336</t>
  </si>
  <si>
    <t>Y4C3400DC0</t>
  </si>
  <si>
    <t>Licenza applicativo sw di accesso a risorse multimediali per LAB Insiel Accedemy - Cinema 4D</t>
  </si>
  <si>
    <t>4335</t>
  </si>
  <si>
    <t>Y5D3400D6E</t>
  </si>
  <si>
    <t>Licenza applicativo di accesso a risorse multimediali per LAb Insiel Accademy - Motion array</t>
  </si>
  <si>
    <t>4334</t>
  </si>
  <si>
    <t>Y6533F3AD3</t>
  </si>
  <si>
    <t>Iscrizione Master Intelligence e ICT - dipendenti Insiel</t>
  </si>
  <si>
    <t>4333</t>
  </si>
  <si>
    <t>Y3A33FC444</t>
  </si>
  <si>
    <t>SEF03.01.02.05 - Lettori firma digitale per ETPI e scorte (16323055770). CRM 123363</t>
  </si>
  <si>
    <t>4332</t>
  </si>
  <si>
    <t>Y5A341C0EE</t>
  </si>
  <si>
    <t>Licenza del software cartografico installato sui dispositivi a bordo dei mezzi di soccorso (Datcom) e per le altre componenti software utilizzate per comunicare con il sistema CUS 2.0 della SORES</t>
  </si>
  <si>
    <t>4331</t>
  </si>
  <si>
    <t>YD9344F870</t>
  </si>
  <si>
    <t>Rinnovo servizio di manutenzione e supporto licenze SAP PowerDesigner DataArchitect per 12 mesi</t>
  </si>
  <si>
    <t>4329</t>
  </si>
  <si>
    <t>Y5333F6BE6</t>
  </si>
  <si>
    <t>Navigator</t>
  </si>
  <si>
    <t>4328</t>
  </si>
  <si>
    <t>YEF33F66E2</t>
  </si>
  <si>
    <t xml:space="preserve">Partecipazione al corso : “Responsabili impianti (URI-RI) e preposti ai lavori (URLPL) norma CEI 11-27 edizione 2021”
</t>
  </si>
  <si>
    <t>4327</t>
  </si>
  <si>
    <t>Y9433F5E0B</t>
  </si>
  <si>
    <t>Compressore portatile</t>
  </si>
  <si>
    <t>4326</t>
  </si>
  <si>
    <t>Y3633F499C</t>
  </si>
  <si>
    <t>3M ITALIA SRL</t>
  </si>
  <si>
    <t>Licenza e manutenzione sw HCFA GROUPER per Windows Codici Covid 19</t>
  </si>
  <si>
    <t>4324</t>
  </si>
  <si>
    <t>YF733F6EEC</t>
  </si>
  <si>
    <t>MET SRL</t>
  </si>
  <si>
    <t>Manutenzione fibra ottica</t>
  </si>
  <si>
    <t>4323</t>
  </si>
  <si>
    <t>YBF33ED981</t>
  </si>
  <si>
    <t>Formazione sul testing</t>
  </si>
  <si>
    <t>4322</t>
  </si>
  <si>
    <t>Y12340B381</t>
  </si>
  <si>
    <t>Fornitura di alimentatori per portatili e moduli ram</t>
  </si>
  <si>
    <t>4320</t>
  </si>
  <si>
    <t>Y4F33F1C62</t>
  </si>
  <si>
    <t>REPLY SPA/EXPRIVIA SPA/VAR GROUP SPA</t>
  </si>
  <si>
    <t>Rinnovo manutenzione e supporto licenze Adobe AEM  
per 12 mesi (2022)</t>
  </si>
  <si>
    <t>4318</t>
  </si>
  <si>
    <t>89810916BF</t>
  </si>
  <si>
    <t>IS COPY S.R.L. S.B./SIDERA SRL</t>
  </si>
  <si>
    <t>Pc portatili da 15,6 pollici per esigenze smart working Insiel</t>
  </si>
  <si>
    <t>4317</t>
  </si>
  <si>
    <t>8980380C01</t>
  </si>
  <si>
    <t>SYGEST SRL/ESPRESSO S.R.L./DUEPUNTOZERO SAS</t>
  </si>
  <si>
    <t>Fornitura di licenza Adobe Analytics 240 mln server/call</t>
  </si>
  <si>
    <t>4316</t>
  </si>
  <si>
    <t>Y4D3409262</t>
  </si>
  <si>
    <t>MPG CONSULTING SAS</t>
  </si>
  <si>
    <t>Predisposizione documento con piano di evoluzione dei Data Center di Insiel</t>
  </si>
  <si>
    <t>4315</t>
  </si>
  <si>
    <t>Y3C33E4185</t>
  </si>
  <si>
    <t>ISNOVA ISTITUTO PER LA PROMOZIONE DELLA INNOVAZIONE TECNOLOGICA S.C.R.L.</t>
  </si>
  <si>
    <t>Una iscrizione al corso "Nuovo Corso ISNOVA -
CO2 Management"</t>
  </si>
  <si>
    <t>4314</t>
  </si>
  <si>
    <t>YF835453A6</t>
  </si>
  <si>
    <t>Formativa manageriale per manager e team leader: progetto Training to Continue</t>
  </si>
  <si>
    <t>4313</t>
  </si>
  <si>
    <t>Y0333E3519</t>
  </si>
  <si>
    <t>B.C.S.T. SRL</t>
  </si>
  <si>
    <t>Sistema di rilevazione Green Pass Totem</t>
  </si>
  <si>
    <t>4312</t>
  </si>
  <si>
    <t>Y1733E26E1</t>
  </si>
  <si>
    <t>Rinnovo sottoscrizione per 12 mesi a sito di Internetworking, ipSpace.net</t>
  </si>
  <si>
    <t>4311</t>
  </si>
  <si>
    <t>YAD33CF920</t>
  </si>
  <si>
    <t>Webinar Sicurezza sul lavoro Formazione per Preposti</t>
  </si>
  <si>
    <t>4310</t>
  </si>
  <si>
    <t>YBA33E27AC</t>
  </si>
  <si>
    <t xml:space="preserve">Webinar IVA in edilizia e nel settore dell’impiantistica 
</t>
  </si>
  <si>
    <t>4309</t>
  </si>
  <si>
    <t>Y1E33D97A8</t>
  </si>
  <si>
    <t>BG &amp; PARTNERS - SOCIETÀ A RESPONSABILITÀ LIMITATA/GRAPHILAND ITALIA SRL/INSIGHT TECHNOLOGY SOLUTIONS SRL</t>
  </si>
  <si>
    <t>Fornitura di licenze Adobe fruibili in modalità cloud</t>
  </si>
  <si>
    <t>4308</t>
  </si>
  <si>
    <t>Z88343DEC8</t>
  </si>
  <si>
    <t>Kit tastiera, mouse e supporto pieghevole</t>
  </si>
  <si>
    <t>4306</t>
  </si>
  <si>
    <t>Y1C33D5959</t>
  </si>
  <si>
    <t>Sistema di verifica automatica di validità e autenticità del QR code</t>
  </si>
  <si>
    <t>4305</t>
  </si>
  <si>
    <t>Y8E33DEDBB</t>
  </si>
  <si>
    <t>A.GROUP S.A.S. di M.A. e C.</t>
  </si>
  <si>
    <t>Style Report/Enterprise Edition Developer License per 12 mesi + Server e License for 1 CPU</t>
  </si>
  <si>
    <t>4304</t>
  </si>
  <si>
    <t>YED33E0F2E</t>
  </si>
  <si>
    <t>Rinnovo annuale licenza mail up - 2022</t>
  </si>
  <si>
    <t>4303</t>
  </si>
  <si>
    <t>Y7833CB6E0</t>
  </si>
  <si>
    <t>Plafond a scalare crediti Google Maps</t>
  </si>
  <si>
    <t>4302</t>
  </si>
  <si>
    <t>8971236226</t>
  </si>
  <si>
    <t>Aggiornamento impianti tecnologici sede regionale di via Sabbadini - TELECAMERE</t>
  </si>
  <si>
    <t>4300</t>
  </si>
  <si>
    <t>YD133CBB41</t>
  </si>
  <si>
    <t>Manutenzione straordinara rete radio 118 - Sito PN04 Frisanco</t>
  </si>
  <si>
    <t>4299</t>
  </si>
  <si>
    <t>Y5F33DECD4</t>
  </si>
  <si>
    <t>Servizio di sperimentazione Blockchain per la gestione delle Opere museali</t>
  </si>
  <si>
    <t>4297</t>
  </si>
  <si>
    <t>Y0B33D58B0</t>
  </si>
  <si>
    <t xml:space="preserve">Licenze VMware Vsphere </t>
  </si>
  <si>
    <t>4296</t>
  </si>
  <si>
    <t>Y9733C5B39</t>
  </si>
  <si>
    <t>ASTREA S.R.L.</t>
  </si>
  <si>
    <t>Tavola rotonda Security Summit Streaming Edition 2021</t>
  </si>
  <si>
    <t>4294</t>
  </si>
  <si>
    <t>Y7133BFAB3</t>
  </si>
  <si>
    <t>acquisto corso centralizzato "Reti sicure in ambiente Fortinet: aspetti avanzati", con 11 voucher esame</t>
  </si>
  <si>
    <t>4293</t>
  </si>
  <si>
    <t>Z8238BC090</t>
  </si>
  <si>
    <t>Atto di conferimento procura speciale al dott. Doriano Maranzana</t>
  </si>
  <si>
    <t>4292</t>
  </si>
  <si>
    <t>Z2E37EEDDD</t>
  </si>
  <si>
    <t>Ufficio Legale -  Atto di conferimento procura speciale</t>
  </si>
  <si>
    <t>4291</t>
  </si>
  <si>
    <t>ZF537AD188</t>
  </si>
  <si>
    <t>ZGAGLIARDICH AVV. GIANNI</t>
  </si>
  <si>
    <t xml:space="preserve">Ufficio Legale - Servizi professionali di consulenza legale stragiudiziale
</t>
  </si>
  <si>
    <t>4290</t>
  </si>
  <si>
    <t>Z65379371F</t>
  </si>
  <si>
    <t>GIURDANELLA &amp; PARTNERS ST. LEGALE</t>
  </si>
  <si>
    <t>Ufficio Legale - Servizi professionali di consulenza legale stragiudiziale</t>
  </si>
  <si>
    <t>4289</t>
  </si>
  <si>
    <t>Z22377779E</t>
  </si>
  <si>
    <t>Ufficio Legale - Atti di conferimento 15 Procure speciali</t>
  </si>
  <si>
    <t>4288</t>
  </si>
  <si>
    <t>Z0137701E4</t>
  </si>
  <si>
    <t>Ufficio Legale - Atto di revoca 15 Procure societarie</t>
  </si>
  <si>
    <t>4287</t>
  </si>
  <si>
    <t>Z6636E1FF4</t>
  </si>
  <si>
    <t>SPINOGLIO LUCIA</t>
  </si>
  <si>
    <t>Ufficio Legale - Patrocinio In Giudizio-Corte di Appello Di Trieste R. G. 191/2016</t>
  </si>
  <si>
    <t>4286</t>
  </si>
  <si>
    <t>ZF736328BC</t>
  </si>
  <si>
    <t>BERNARDINI AVV. DOTT. PAOLO</t>
  </si>
  <si>
    <t>Ufficio Legale - SERVIZIO AVENTE AD OGGETTO L’AGGIORNAMENTO DEL MODELLO DI ORGANIZZAZIONE, GESTIONE E CONTROLLO “MOG” AI SENSI DEL D. LGS. 231/2001</t>
  </si>
  <si>
    <t>4285</t>
  </si>
  <si>
    <t>Z5D34FA9D2</t>
  </si>
  <si>
    <t>Ufficio Legale - Patrocinio in giudizio TAR Friuli Venezia Giulia RG 32/2022</t>
  </si>
  <si>
    <t>4284</t>
  </si>
  <si>
    <t>ZB934F1BF0</t>
  </si>
  <si>
    <t>VIDIMAZIONE INIZIALE LIBRO "RIUNIONI DEL CONSIGLIO DI AMMINISTRAZIONE" DI PAGG. 400</t>
  </si>
  <si>
    <t>4283</t>
  </si>
  <si>
    <t>Y4133CE5D2</t>
  </si>
  <si>
    <t>Rinnovo per un anno della piattaforma MailUp, per la gestione di
e-mail e newsletter integrato con il Sistema Informativo Regionale</t>
  </si>
  <si>
    <t>4282</t>
  </si>
  <si>
    <t>YBA33A7D5D</t>
  </si>
  <si>
    <t>Partecipazione  "Training di comunicazione efficace" - Think on Your Feet</t>
  </si>
  <si>
    <t>4281</t>
  </si>
  <si>
    <t>YB233B4FF8</t>
  </si>
  <si>
    <t>Pubblicazione su quotidiani nazionali e locali dell’estratto di bando di gara per: Tender_20313 – ID 4229</t>
  </si>
  <si>
    <t>4280</t>
  </si>
  <si>
    <t>YBE33DC1CD</t>
  </si>
  <si>
    <t>POZZONI SpA - SOC. UNIPERSONALE</t>
  </si>
  <si>
    <t>Et.Ad, magazzino - Etichette trasparenti per hw</t>
  </si>
  <si>
    <t>4279</t>
  </si>
  <si>
    <t>8962132948</t>
  </si>
  <si>
    <t>SIDERA SRL/DPS INFORMATICA S.N.C./BEANTECH SRL</t>
  </si>
  <si>
    <t>SIDERA SRL</t>
  </si>
  <si>
    <t>Pc portatili per esigenze smart working Regione FVG</t>
  </si>
  <si>
    <t>4277</t>
  </si>
  <si>
    <t>Y7A33A1BB7</t>
  </si>
  <si>
    <t>Partecipazione in diretta streaming all’evento "Leadership Forum 2021”</t>
  </si>
  <si>
    <t>4276</t>
  </si>
  <si>
    <t>Y4433AE2E7</t>
  </si>
  <si>
    <t>Fornitura di licenze Appeon Powerbuilder Professional</t>
  </si>
  <si>
    <t>4274</t>
  </si>
  <si>
    <t>Y1F33C46A5</t>
  </si>
  <si>
    <t>ITALTEL SPA</t>
  </si>
  <si>
    <t>Acquisizione Telefoni VoIP</t>
  </si>
  <si>
    <t>4273</t>
  </si>
  <si>
    <t>YE033A9650</t>
  </si>
  <si>
    <t>ELITA SRL</t>
  </si>
  <si>
    <t>Servizio di recapito comunicazioni tributarie sul territorio della 
Regione Autonoma Friuli Venezia Giulia</t>
  </si>
  <si>
    <t>4272</t>
  </si>
  <si>
    <t>YB733A7A98</t>
  </si>
  <si>
    <t>TRILOGIS SRL /EMERASOFT SRL</t>
  </si>
  <si>
    <t>Fornitura di Licenze Sparx EA Ultimate e Corporate Edition</t>
  </si>
  <si>
    <t>4271</t>
  </si>
  <si>
    <t>Pubblicazione di bando di gara in GURI di: Tender_20313-ID 4229</t>
  </si>
  <si>
    <t>4270</t>
  </si>
  <si>
    <t>YAE3394257</t>
  </si>
  <si>
    <t>Scienza dei dati agile 2.0 - Sviluppo di applicazioni di analisi full-stack con Kafka e Spark Online live streaming workshop</t>
  </si>
  <si>
    <t>4269</t>
  </si>
  <si>
    <t>YAE3378B17</t>
  </si>
  <si>
    <t>Acquisto corso centralizzato giornata di approfondimento</t>
  </si>
  <si>
    <t>4267</t>
  </si>
  <si>
    <t>Y5833A6EB7</t>
  </si>
  <si>
    <t>Pubblicazione su quotidiani nazionali e locali dell’avviso di bando di bando di per: Tender_20345 ID4236</t>
  </si>
  <si>
    <t>4266</t>
  </si>
  <si>
    <t>Y7533A0AAE</t>
  </si>
  <si>
    <t>noleggio licenze piattaforma Adobe Creative Cloud for teams per Centro Produzioni Televisive</t>
  </si>
  <si>
    <t>4265</t>
  </si>
  <si>
    <t>Y6C33A4DDE</t>
  </si>
  <si>
    <t>4264</t>
  </si>
  <si>
    <t>YD933A4CDA</t>
  </si>
  <si>
    <t>4263</t>
  </si>
  <si>
    <t>Pubblicazione di bando di gara in GURI di: Tender_20345-ID4236</t>
  </si>
  <si>
    <t>4262</t>
  </si>
  <si>
    <t>YBE339A7B8</t>
  </si>
  <si>
    <t>Acquisto plafond a scalare crediti per acquisti certificati crittografici per siti/portali web</t>
  </si>
  <si>
    <t>4261</t>
  </si>
  <si>
    <t>YCC339D993</t>
  </si>
  <si>
    <t>Pubblicazione su quotidiani nazionali e locali dell’avviso di bando di bando di per: Tender_20016-ID4190-ID4191</t>
  </si>
  <si>
    <t>4260</t>
  </si>
  <si>
    <t>YB13396F45</t>
  </si>
  <si>
    <t>Iscrizione di un manager Insiel al corso: "In house providing: requisiti ed iscrizione all'elenco ANAC"</t>
  </si>
  <si>
    <t>4258</t>
  </si>
  <si>
    <t>895216369B</t>
  </si>
  <si>
    <t>MEDICAL PRIORITY CONSULTANTS, INC. DBA PRIORITY DISPATCH CORP</t>
  </si>
  <si>
    <t>Servizio Enterprise Maintenance Agreement (EMA) per il sistema di gestione telefonica delle emergenze sanitarie - Sistema ProQA Paramount (v. 5.1.1.40) componente Medical della Priority Dispatch Corporation</t>
  </si>
  <si>
    <t>4257</t>
  </si>
  <si>
    <t>Y0F339EF30</t>
  </si>
  <si>
    <t>JUNGHEINRICH ITALIANA SRL</t>
  </si>
  <si>
    <t>Servizio di manutenzione carrello elevatore EJC - 112 90479973, delle batterie e controllo di sicurezza per triennio 2022-2024 - Ripristino pistoncino del timone guasto</t>
  </si>
  <si>
    <t>4256</t>
  </si>
  <si>
    <t>Y38339257A</t>
  </si>
  <si>
    <t>A_LAB SRLS</t>
  </si>
  <si>
    <t>Servizio a consumo di voice over professionali per presentazioni 
aziendali e istituzionali, per corsi e-learning e video info formativi e 
video tutorial, in italiano e in inglese, comprensivo di cleaning, 
editing e mastering</t>
  </si>
  <si>
    <t>4255</t>
  </si>
  <si>
    <t>Y003391858</t>
  </si>
  <si>
    <t>F.A.T.I. SRL</t>
  </si>
  <si>
    <t>Kit anti-assembramento, per garantire la distanza minima di sicurezza tra i dipendenti c/o la portineria Insiel TS VSF 43</t>
  </si>
  <si>
    <t>4254</t>
  </si>
  <si>
    <t>Y89338A065</t>
  </si>
  <si>
    <t>LAFELTRINELLI INTERNET BOOKSHOP S.R.L.</t>
  </si>
  <si>
    <t>Acquisto LIBRO "Manuale dell'anticorruzione e della trasparenza"</t>
  </si>
  <si>
    <t>4253</t>
  </si>
  <si>
    <t>YF03389FB9</t>
  </si>
  <si>
    <t>Acquisto E-BOOK "Manuale Pratico Anticorruzione e Guida alla Norma ISO</t>
  </si>
  <si>
    <t>4251</t>
  </si>
  <si>
    <t>Y43338926E</t>
  </si>
  <si>
    <t>VETROEDILE S.R.L.</t>
  </si>
  <si>
    <t>Sostituzione di una porta in cristallo c/o la stanza 421, al quarto
piano, della sede di TS VSF 43</t>
  </si>
  <si>
    <t>4250</t>
  </si>
  <si>
    <t>89489245B3</t>
  </si>
  <si>
    <t>INFODATI SPA</t>
  </si>
  <si>
    <t>Servizi professionali in ambito Qlik® Sense®</t>
  </si>
  <si>
    <t>4249</t>
  </si>
  <si>
    <t>Y253386902</t>
  </si>
  <si>
    <t xml:space="preserve">Servizi specialistici professionali per supporto utente di soluzioni web-based
</t>
  </si>
  <si>
    <t>4248</t>
  </si>
  <si>
    <t>895497357E</t>
  </si>
  <si>
    <t>Servizi professionali sulla piattaforma ServiceNow da erogare in modalità Time &amp; Material da remoto</t>
  </si>
  <si>
    <t>4247</t>
  </si>
  <si>
    <t>Y6333A70B3</t>
  </si>
  <si>
    <t>4246</t>
  </si>
  <si>
    <t>Y7533845B4</t>
  </si>
  <si>
    <t>SEF03.01.02.05 - Lettori per autenticazione CNS e scorte (16335086530). CRM 123363</t>
  </si>
  <si>
    <t>4245</t>
  </si>
  <si>
    <t>Y023384615</t>
  </si>
  <si>
    <t>Incarico professionale per la redazione del documento di calcolo
per la valutazione e l'analisi del rischio dovuto agli effetti delle
scariche atmosferiche - Edifici F-G-H-I della sede Insiel di TS VSF,
43</t>
  </si>
  <si>
    <t>4244</t>
  </si>
  <si>
    <t>8947249F6F</t>
  </si>
  <si>
    <t>DIGITAL &amp; LAW DEPARTMENT SRL</t>
  </si>
  <si>
    <t>Servizio di Data Protection Officer (DPO)</t>
  </si>
  <si>
    <t>4243</t>
  </si>
  <si>
    <t>YDC339935F</t>
  </si>
  <si>
    <t>IN4MATIC srl</t>
  </si>
  <si>
    <t xml:space="preserve">Fornitura, in modalità Saas, del sistema informatico per la gestione dei benefici di natura economica e dei servizi erogati agli studenti da parte dell’ARDiS (Proroga)
</t>
  </si>
  <si>
    <t>4242</t>
  </si>
  <si>
    <t>YDC3381BDA</t>
  </si>
  <si>
    <t>Sistema Jude per il servizio di traduzione automatica italiano-friulano</t>
  </si>
  <si>
    <t>4241</t>
  </si>
  <si>
    <t>YBC3386691</t>
  </si>
  <si>
    <t>Pubblicazione su quotidiani nazionali e locali dell’avviso di esito di bando di gara per: Tender_17238 – ID3905</t>
  </si>
  <si>
    <t>4240</t>
  </si>
  <si>
    <t>Y93338664D</t>
  </si>
  <si>
    <t>Pubblicazione su quotidiani nazionali e locali dell’avviso di esito di bando di gara per: Tender_16533 – ID3760</t>
  </si>
  <si>
    <t>4239</t>
  </si>
  <si>
    <t>Y2033A7A18</t>
  </si>
  <si>
    <t>ARPA FVG – AGENZIA REGIONALE PER LA PROTEZIONE DELL’AMBIENTE DEL FRIULI VENEZIA GIULIA</t>
  </si>
  <si>
    <t>Misura annua della concentrazione di radon</t>
  </si>
  <si>
    <t>4238</t>
  </si>
  <si>
    <t>Y23337C9A2</t>
  </si>
  <si>
    <t>Fornitura hub e accessori per tecnici</t>
  </si>
  <si>
    <t>4237</t>
  </si>
  <si>
    <t>Y79337C26B</t>
  </si>
  <si>
    <t>Fornitura di CD-R e DVD-R</t>
  </si>
  <si>
    <t>4235</t>
  </si>
  <si>
    <t>Y5F3376B03</t>
  </si>
  <si>
    <t>Studio Associato arch. Barbara Pessina ing. Massimo Lanza</t>
  </si>
  <si>
    <t xml:space="preserve">Incarico professionale manutenzione straordinaria sede Insiel TS VSF 43 - Integrazione RDA 102291 ID 3156 </t>
  </si>
  <si>
    <t>4234</t>
  </si>
  <si>
    <t>YDC337977D</t>
  </si>
  <si>
    <t>Fornitura di prodotti software con attività di supporto al fine della creazione della nuova intranet aziendale</t>
  </si>
  <si>
    <t>4233</t>
  </si>
  <si>
    <t>Pubblicazione esito di bando di gara in GURI di; Tender_17238 – ID3905</t>
  </si>
  <si>
    <t>4232</t>
  </si>
  <si>
    <t>Y8F33711FB</t>
  </si>
  <si>
    <t>Rinfresco Progetto Frecce ( ref. Presidenza ) - Ristorante Casa
Pepe Via del Coroneo 19 TS importo Iva inclusa</t>
  </si>
  <si>
    <t>4230</t>
  </si>
  <si>
    <t>8939343336</t>
  </si>
  <si>
    <t>Fornitura di un sistema di controllo varchi ed accessi per la sede regionale di via Sabbadini a Udine</t>
  </si>
  <si>
    <t>4228</t>
  </si>
  <si>
    <t>YE1337787B</t>
  </si>
  <si>
    <t>Servizio di manutenzione server Risc con serial number 84AF6AW facente parte dell’infrastruttura del progetto di conservazione sostitutiva sito ad Amaro</t>
  </si>
  <si>
    <t>4227</t>
  </si>
  <si>
    <t>YCE33669A7</t>
  </si>
  <si>
    <t>Supporto specialistico per l'attivazione della Business Continuity</t>
  </si>
  <si>
    <t>4225</t>
  </si>
  <si>
    <t>Y93336413D</t>
  </si>
  <si>
    <t>ECO TANK SERVIZI SRLS</t>
  </si>
  <si>
    <t>Impermeabilizzazione del passo d’uomo dei serbatoi di
gasolio dei Generatori Elettrici del Data Center</t>
  </si>
  <si>
    <t>4224</t>
  </si>
  <si>
    <t>Y1B336D25C</t>
  </si>
  <si>
    <t>Licenza ArchiCAD per EDR + contratto assistenza</t>
  </si>
  <si>
    <t>4223</t>
  </si>
  <si>
    <t>YF9335D763</t>
  </si>
  <si>
    <t>IIBA INTERN. INSTITUTE OF BUSINESS</t>
  </si>
  <si>
    <t>IIBA Membership per 2 colleghi - Divisione sanità</t>
  </si>
  <si>
    <t>4221</t>
  </si>
  <si>
    <t>Y383353689</t>
  </si>
  <si>
    <t>Acquisto corso centralizzato IPN223 - Networking IP in ambiente Cisco</t>
  </si>
  <si>
    <t>4219</t>
  </si>
  <si>
    <t>Pubblicazione esito di bando di gara in GURI di: Tender_16533 – ID3760</t>
  </si>
  <si>
    <t>4218</t>
  </si>
  <si>
    <t>Y94335CDD0</t>
  </si>
  <si>
    <t>IVISION SRL</t>
  </si>
  <si>
    <t>Mascheriche chirurgiche e FFP2 cat III</t>
  </si>
  <si>
    <t>4217</t>
  </si>
  <si>
    <t>Y773361083</t>
  </si>
  <si>
    <t>Pubblicazione su quotidiani nazionali e locali dell’avviso dell'estratto di bando di gara per: Tender_19586-ID4157 e ID4158</t>
  </si>
  <si>
    <t>4216</t>
  </si>
  <si>
    <t>8941787410</t>
  </si>
  <si>
    <t>Acquisizione apparati di rete LAN e WLAN</t>
  </si>
  <si>
    <t>4215</t>
  </si>
  <si>
    <t>Z2D335734D</t>
  </si>
  <si>
    <t>4214</t>
  </si>
  <si>
    <t>YCA337A73A</t>
  </si>
  <si>
    <t xml:space="preserve">Manutenzione Infrastruttura Contact Center CUP ARCS </t>
  </si>
  <si>
    <t>4213</t>
  </si>
  <si>
    <t>8937632F3C</t>
  </si>
  <si>
    <t>Acquisizione apparati di rete</t>
  </si>
  <si>
    <t>4212</t>
  </si>
  <si>
    <t>893294536A</t>
  </si>
  <si>
    <t>ITREVIEW</t>
  </si>
  <si>
    <t xml:space="preserve">Fornitura di licenze Qlik Sense Enterprise e servizi di assistenza e manutenzione per il sistema di Business Intelligence </t>
  </si>
  <si>
    <t>4211</t>
  </si>
  <si>
    <t>Y203352D20</t>
  </si>
  <si>
    <t>HR TICINO</t>
  </si>
  <si>
    <t>Iscrizione di un collega all'attività formativa "Trilogia cHRonoLogiche"</t>
  </si>
  <si>
    <t>4210</t>
  </si>
  <si>
    <t>Pubblicazione in GURI gara suddivisa in due lotti ID 4190-4191</t>
  </si>
  <si>
    <t>4209</t>
  </si>
  <si>
    <t>Pubblicazione esito di bando di gara in GURI di: Tender_19586 - ID4057 e ID4058</t>
  </si>
  <si>
    <t>4208</t>
  </si>
  <si>
    <t>8932043B0D</t>
  </si>
  <si>
    <t>DAY RISTOSERVICE SPA</t>
  </si>
  <si>
    <t>Fornitura di buoni pasto elettronici per il personale Insiel</t>
  </si>
  <si>
    <t>4206</t>
  </si>
  <si>
    <t>YCF33544C3</t>
  </si>
  <si>
    <t>Modifiche funzionali alla piattaforma software Q-81 HSE WEB APP attività di settembre 2021</t>
  </si>
  <si>
    <t>4205</t>
  </si>
  <si>
    <t>Y4F335AF73</t>
  </si>
  <si>
    <t>Materiale per pulizia scanner kodak uffici tavolari</t>
  </si>
  <si>
    <t>4203</t>
  </si>
  <si>
    <t>Z7D334F8BC</t>
  </si>
  <si>
    <t>4202</t>
  </si>
  <si>
    <t>YB6334D909</t>
  </si>
  <si>
    <t>RUSSIGNAN SRL</t>
  </si>
  <si>
    <t>Lavori di ripristino a seguito della caduta del
soffitto del piano interrato della sede di TS VSF 43</t>
  </si>
  <si>
    <t>4201</t>
  </si>
  <si>
    <t>YE2334A239</t>
  </si>
  <si>
    <t>Aggiornamento manutentivo su piattaforma in ambito SI.AGRI.FVG</t>
  </si>
  <si>
    <t>4200</t>
  </si>
  <si>
    <t>YA53345308</t>
  </si>
  <si>
    <t>Casta fotocopie (DP e IMB)</t>
  </si>
  <si>
    <t>4199</t>
  </si>
  <si>
    <t>Y713344213</t>
  </si>
  <si>
    <t>OPEN TEXT SRL</t>
  </si>
  <si>
    <t>Rinnovo software Opentext eDocs per la gestione documentale del TAVOLARE</t>
  </si>
  <si>
    <t>4198</t>
  </si>
  <si>
    <t>Y6E3343B62</t>
  </si>
  <si>
    <t>Servizi professionali su sistema ProQA in esercizio presso la Centrale Unica del Soccorso Regionale di Palmanova (SORES)</t>
  </si>
  <si>
    <t>4197</t>
  </si>
  <si>
    <t>YCB3361581</t>
  </si>
  <si>
    <t>IRU cavidotto per collegamento sedi</t>
  </si>
  <si>
    <t>4196</t>
  </si>
  <si>
    <t>YAB334249B</t>
  </si>
  <si>
    <t>BEANTECH SRL/PA ABS SRL/PIPELINE - FORMAZIONE E CONSULENZA/ICUBED SRL/MTM PROJECT/walk2talk srl</t>
  </si>
  <si>
    <t>Corso Sharepoint - Digital Accademy</t>
  </si>
  <si>
    <t>4195</t>
  </si>
  <si>
    <t>Y503342C6F</t>
  </si>
  <si>
    <t>Acquisizione componente Apex per stampe</t>
  </si>
  <si>
    <t>4194</t>
  </si>
  <si>
    <t>Y15334216F</t>
  </si>
  <si>
    <t>Licenze Vranger</t>
  </si>
  <si>
    <t>4193</t>
  </si>
  <si>
    <t>Y3A333F771</t>
  </si>
  <si>
    <t xml:space="preserve">Partecipazione videoconferenza “La prevenzione dei rischi corruttivi nelle aziende private” </t>
  </si>
  <si>
    <t>4192</t>
  </si>
  <si>
    <t>Y783348E7A</t>
  </si>
  <si>
    <t>CASONATO ING. MAURO/FRARA ING. MARIO/STUDIO ASSOCIATO BUSOLINI &amp; COSTANT</t>
  </si>
  <si>
    <t>CASONATO ING. MAURO</t>
  </si>
  <si>
    <t>Verificatore progetto Z055</t>
  </si>
  <si>
    <t>4189</t>
  </si>
  <si>
    <t>Y64333ED31</t>
  </si>
  <si>
    <t>Fornitura di SSD</t>
  </si>
  <si>
    <t>4188</t>
  </si>
  <si>
    <t>YF93341A41</t>
  </si>
  <si>
    <t>Visita ispettiva per verifica biennale ascensori sede Insiel TS VSF 43</t>
  </si>
  <si>
    <t>4187</t>
  </si>
  <si>
    <t>Y10333C000</t>
  </si>
  <si>
    <t>Scanner dipartimentale e alimentatore per portatile</t>
  </si>
  <si>
    <t>4186</t>
  </si>
  <si>
    <t>Y133337E23</t>
  </si>
  <si>
    <t>Acquisizione di licenze Power Apps per App Plan</t>
  </si>
  <si>
    <t>4185</t>
  </si>
  <si>
    <t>YA533364C7</t>
  </si>
  <si>
    <t xml:space="preserve">Terminale orologio per ARDISS Trieste (via Gozzi) </t>
  </si>
  <si>
    <t>4184</t>
  </si>
  <si>
    <t>8920031272</t>
  </si>
  <si>
    <t>Acquisizione Firewall per Data Center Insiel</t>
  </si>
  <si>
    <t>4183</t>
  </si>
  <si>
    <t>Y163331609</t>
  </si>
  <si>
    <t>POST EDITORI SRL</t>
  </si>
  <si>
    <t>Presenza presso Trieste Next di stand con promozione del progetto camminaboschi e eagle sentieri</t>
  </si>
  <si>
    <t>4182</t>
  </si>
  <si>
    <t>Y85332C81A</t>
  </si>
  <si>
    <t>4181</t>
  </si>
  <si>
    <t>Y4E334B81A</t>
  </si>
  <si>
    <t>Cancelleria</t>
  </si>
  <si>
    <t>4180</t>
  </si>
  <si>
    <t>Rinnovo adesione Associazione Istituto per il Management dell’Innovazione</t>
  </si>
  <si>
    <t>4179</t>
  </si>
  <si>
    <t>Y543323979</t>
  </si>
  <si>
    <t>Spostamento e installazione definitiva del sistema di imbustamento BW Compact da sala RAC a nuova sede in piano terra</t>
  </si>
  <si>
    <t>4178</t>
  </si>
  <si>
    <t>Y8433A9BE9</t>
  </si>
  <si>
    <t>Integrazione per cambio modalità scavo Via Mascagni</t>
  </si>
  <si>
    <t>4177</t>
  </si>
  <si>
    <t>Y4D332784C</t>
  </si>
  <si>
    <t>COMBELL NV</t>
  </si>
  <si>
    <t>Rinnovo nome a dominio potiprvesvetovnevojne.si</t>
  </si>
  <si>
    <t>4176</t>
  </si>
  <si>
    <t>Y9A331CAEB</t>
  </si>
  <si>
    <t xml:space="preserve">SOURCESENSE SPA /MIRIADE SRL/GETCONNECTED GRUPPO EURIS SPA </t>
  </si>
  <si>
    <t>Fornitura di licenze Jira plugins Bigpicture, BigTemplate e ScriptRunner for Jira</t>
  </si>
  <si>
    <t>4175</t>
  </si>
  <si>
    <t>YE0335456C</t>
  </si>
  <si>
    <t xml:space="preserve">Piattaforma per gestione dirette streaming -  piano Professional per 12 mesi </t>
  </si>
  <si>
    <t>4174</t>
  </si>
  <si>
    <t>Y23332952D</t>
  </si>
  <si>
    <t>CERBONE GIOVANNI &amp; FIGLIO SRL</t>
  </si>
  <si>
    <t>Lavori bonifica plotte contenenti amianto c/o
INSIEL TS VSF 43 (locale deposito zona Area Impianti del 2°
seminterrato.</t>
  </si>
  <si>
    <t>4173</t>
  </si>
  <si>
    <t>YF9331F531</t>
  </si>
  <si>
    <t>ACQUISTO LIBRO "Codice dei Contratti Pubblici"</t>
  </si>
  <si>
    <t>4172</t>
  </si>
  <si>
    <t>YD0330BC28</t>
  </si>
  <si>
    <t>NOVANEXT SRL</t>
  </si>
  <si>
    <t xml:space="preserve">Corsi custom modellazione e progettazione di base di dati </t>
  </si>
  <si>
    <t>4171</t>
  </si>
  <si>
    <t>Pubblicazione esito di bando di gara in GURI di: Tender_15623-ID3515</t>
  </si>
  <si>
    <t>4170</t>
  </si>
  <si>
    <t>YE73316AFF</t>
  </si>
  <si>
    <t>Servizio di manutenzione per il prodotto Commvault finalizzato alla replica dei server virtuali sul sito di Disaster Recovery</t>
  </si>
  <si>
    <t>4169</t>
  </si>
  <si>
    <t>Y313316515</t>
  </si>
  <si>
    <t>IDROTERMOZETA IMPIANTI SRL</t>
  </si>
  <si>
    <t>Installazione di 2 ventilconvettori con rimozione e
smaltimento dei vecchi non funzionanti c/o Auditorium di TS VSF</t>
  </si>
  <si>
    <t>4168</t>
  </si>
  <si>
    <t>Y0733124D1</t>
  </si>
  <si>
    <t>Fornitura sistemi completi di videoconferenza e servizi professionali</t>
  </si>
  <si>
    <t>4167</t>
  </si>
  <si>
    <t>Y063314CBF</t>
  </si>
  <si>
    <t>Pubblicazione su quotidiani nazionali e locali dell’avviso dell'estratto di esito di bando di gara per: Tender_17870-ID4009</t>
  </si>
  <si>
    <t>4166</t>
  </si>
  <si>
    <t>Pubblicazione esito di bando di gara in GURI di: Tender_17870-ID4009</t>
  </si>
  <si>
    <t>4165</t>
  </si>
  <si>
    <t>YC8330CCA1</t>
  </si>
  <si>
    <t>Pulizie straordinarie per la rimozione di guano, scopatura e disinfezione dei pavimenti presso la sede di Udine di VSF 4</t>
  </si>
  <si>
    <t>4164</t>
  </si>
  <si>
    <t>Y303352F7A</t>
  </si>
  <si>
    <t>EDILIZIA F.LLI PROVENZANO/FRG S.R.L/IACUZZO FRANCO SRL/PERTOT S.R.L. ECOLOGIA/SERVIZI /Build.it S.r.l.</t>
  </si>
  <si>
    <t>EDILIZIA F.LLI PROVENZANO</t>
  </si>
  <si>
    <t>Manutenzione straordinaria presso la sede di Insiel S.p.A. a Trieste via San Francesco D'Assisi 43” per la messa in sicurezza degli spazi confinati al VI° , al -1° e -2° seminterrati</t>
  </si>
  <si>
    <t>4163</t>
  </si>
  <si>
    <t>Y703306483</t>
  </si>
  <si>
    <t>HEALTH LEVEL SEVEN INC.</t>
  </si>
  <si>
    <t>Partecipazione di dipendenti Insiel della Divisione Sanità Digitale al FHIR Intermediate Course</t>
  </si>
  <si>
    <t>4162</t>
  </si>
  <si>
    <t>Y6E33068E0</t>
  </si>
  <si>
    <t>INNOVATEK S.R.L.</t>
  </si>
  <si>
    <t>Acquisto corso online "Power B I e DAX Level 1 , V2.0"</t>
  </si>
  <si>
    <t>4161</t>
  </si>
  <si>
    <t>Y703306D56</t>
  </si>
  <si>
    <t>MPG MYPROFESSIONALSGROUP SRL</t>
  </si>
  <si>
    <t>Incremento licenze sistema Antivirus ESET Nod32 per ASUGI</t>
  </si>
  <si>
    <t>4160</t>
  </si>
  <si>
    <t>YC73305F87</t>
  </si>
  <si>
    <t>Servizio di assistenza per 1 intervento di manutenzione
preventiva e manutenzione preventiva batterie per carrello elevatore per l’anno 2021</t>
  </si>
  <si>
    <t>4159</t>
  </si>
  <si>
    <t>890307169B</t>
  </si>
  <si>
    <t>SOLUXIONI SRL</t>
  </si>
  <si>
    <t>Servizi di assistenza tecnica e manutenzione evolutiva per il sistema informativo A.R.E.S. 2.0 -Anagrafe Regionale Edilizia Scolastica</t>
  </si>
  <si>
    <t>4156</t>
  </si>
  <si>
    <t>Y6A330777C</t>
  </si>
  <si>
    <t>Realizzazione Postazione Fissa Rete Radio 118 Ospedale Cattinara di Trieste</t>
  </si>
  <si>
    <t>4153</t>
  </si>
  <si>
    <t>Y0032FAA6E</t>
  </si>
  <si>
    <t>Pubblicazione su quotidiani nazionali e locali dell’avviso dell'estratto di bando di gara per: Tender_18031-ID4026; ID4027</t>
  </si>
  <si>
    <t>4152</t>
  </si>
  <si>
    <t>Y3E32FCDC5</t>
  </si>
  <si>
    <t>Pubblicazione su quotidiani nazionali e locali dell’avviso di aggiudicazione bando di gara per: Tender_14472-ID3401</t>
  </si>
  <si>
    <t>4151</t>
  </si>
  <si>
    <t>Y9332FD017</t>
  </si>
  <si>
    <t>Pubblicazione su quotidiani nazionali e locali dell’avviso dell'estratto di bando di gara per: Tender_18304-ID4057</t>
  </si>
  <si>
    <t>4150</t>
  </si>
  <si>
    <t>Pubblicazione di Avviso di bando di gara in GURI di: Tender_18031-ID4026, ID4027</t>
  </si>
  <si>
    <t>4149</t>
  </si>
  <si>
    <t>Y273305E90</t>
  </si>
  <si>
    <t>BLASETTI S.P.A.</t>
  </si>
  <si>
    <t>Fornitura di buste personalizzate con finestra per imbustatrice automatica</t>
  </si>
  <si>
    <t>4148</t>
  </si>
  <si>
    <t>YB932F7362</t>
  </si>
  <si>
    <t>Acquisizione materiali e servizi professionali per adeguamento impianti multimediali</t>
  </si>
  <si>
    <t>4147</t>
  </si>
  <si>
    <t>Y9733107FA</t>
  </si>
  <si>
    <t>Fornitura adattatore per sistema videoconferenza Poly</t>
  </si>
  <si>
    <t>4146</t>
  </si>
  <si>
    <t>Y8C32F2C6D</t>
  </si>
  <si>
    <t>Acquisto espositore pop up 3 x 4 da 2,26 x 3 metri e di una grafica sostitutiva</t>
  </si>
  <si>
    <t>4145</t>
  </si>
  <si>
    <t>Y5332EE723</t>
  </si>
  <si>
    <t>SIGMA SERVICE SRL</t>
  </si>
  <si>
    <t>Fornitura iPhone 12 per test</t>
  </si>
  <si>
    <t>4144</t>
  </si>
  <si>
    <t>Pubblicazione di   Avviso di bando gara in GURI: Tender_14472-ID3401</t>
  </si>
  <si>
    <t>4143</t>
  </si>
  <si>
    <t>Pubblicazione di bando di gara in GURI di: Tender_18304-ID4057</t>
  </si>
  <si>
    <t>4142</t>
  </si>
  <si>
    <t>ZFA32E5EC3</t>
  </si>
  <si>
    <t>4140</t>
  </si>
  <si>
    <t>Y3632ECEA7</t>
  </si>
  <si>
    <t>Servizio di lavaggio ed igienizzazione per le autovetture aziendali</t>
  </si>
  <si>
    <t>4139</t>
  </si>
  <si>
    <t>Y4A32E71FF</t>
  </si>
  <si>
    <t>CNET TRAINING LTD</t>
  </si>
  <si>
    <t>Corso di ricertificazione online CDCDP dipendente Insiel</t>
  </si>
  <si>
    <t>4138</t>
  </si>
  <si>
    <t>LINKS MANAGEMENT AND TECHNOLOGY SPA</t>
  </si>
  <si>
    <t>Servizio di supporto al progetto “Grandi Eventi” (completamento ID 3734) - Y4B311712D</t>
  </si>
  <si>
    <t>4137</t>
  </si>
  <si>
    <t>Y443302D83</t>
  </si>
  <si>
    <t>CANON ITALIA SPA</t>
  </si>
  <si>
    <t>Spostamento di due stampanti CANON</t>
  </si>
  <si>
    <t>4135</t>
  </si>
  <si>
    <t>Y1433015CA</t>
  </si>
  <si>
    <t xml:space="preserve">Adeguamento Infrastruttura Contact Center Insiel </t>
  </si>
  <si>
    <t>4134</t>
  </si>
  <si>
    <t>Y1732DF866</t>
  </si>
  <si>
    <t>Fornitura licenze e servizi professionali per la piattaforma software monitoraggio VoIP</t>
  </si>
  <si>
    <t>4133</t>
  </si>
  <si>
    <t>Y8C32DD448</t>
  </si>
  <si>
    <t>Licenze d’uso per il progetto Manager degli Acquisti</t>
  </si>
  <si>
    <t>4132</t>
  </si>
  <si>
    <t>Y9532EBA2D</t>
  </si>
  <si>
    <t>Contratto quadro per fornitura gadget (24 mesi a richiesta senza obbligo di arrivare all’ammontare complessivo)</t>
  </si>
  <si>
    <t>4131</t>
  </si>
  <si>
    <t>Y5E32DC3F6</t>
  </si>
  <si>
    <t>4130</t>
  </si>
  <si>
    <t>Y2D341411B</t>
  </si>
  <si>
    <t>CORPORATE EXPRESS  SRL</t>
  </si>
  <si>
    <t>Poggiapiedi</t>
  </si>
  <si>
    <t>4129</t>
  </si>
  <si>
    <t>Y6532D7478</t>
  </si>
  <si>
    <t>GRAND POINT SRL</t>
  </si>
  <si>
    <t>Iscrizione di 2 tecnici INSIEL all'online OpenSIPS Summit Distributed 2021</t>
  </si>
  <si>
    <t>4128</t>
  </si>
  <si>
    <t>YB332D897E</t>
  </si>
  <si>
    <t>Adesione ai servizi del Milan Internet Exchange</t>
  </si>
  <si>
    <t>4127</t>
  </si>
  <si>
    <t>8882972C61</t>
  </si>
  <si>
    <t>Servizio di connettività 10Gbit/s Layer 2 verso Network Access Point</t>
  </si>
  <si>
    <t>4126</t>
  </si>
  <si>
    <t>Y9232CEA96</t>
  </si>
  <si>
    <t>INFORMAWEB DI ALDO FINOCCHIARO</t>
  </si>
  <si>
    <t>acquisto 5 corsi EDCL con esame di certificazione - ebook</t>
  </si>
  <si>
    <t>4125</t>
  </si>
  <si>
    <t>8887353BB2</t>
  </si>
  <si>
    <t>RIEL S.r.l./ALPITEL S.P.A.</t>
  </si>
  <si>
    <t>RIEL S.r.l.</t>
  </si>
  <si>
    <t>Anticipo realizzazione infrastruttura Forni Avoltri</t>
  </si>
  <si>
    <t>4124</t>
  </si>
  <si>
    <t>Y0432E7A95</t>
  </si>
  <si>
    <t>Noleggio licenza sw di montaggio/gestione video per ufficio gabinetto regionale</t>
  </si>
  <si>
    <t>4123</t>
  </si>
  <si>
    <t>Y9B32E7A1A</t>
  </si>
  <si>
    <t xml:space="preserve"> Licenze SW suite Adobe CC per Ufficio di Gabinetto </t>
  </si>
  <si>
    <t>4122</t>
  </si>
  <si>
    <t>YF432E5A34</t>
  </si>
  <si>
    <t>Fornitura Energia Elettrica in Via Follatoio n. 18 – Trieste</t>
  </si>
  <si>
    <t>4119</t>
  </si>
  <si>
    <t>YEC32C65F8</t>
  </si>
  <si>
    <t>NTSA</t>
  </si>
  <si>
    <t>registration to iFest 2021 per dipendente Insiel</t>
  </si>
  <si>
    <t>4118</t>
  </si>
  <si>
    <t>Y8632D01D3</t>
  </si>
  <si>
    <t>SUBVISION</t>
  </si>
  <si>
    <t>Display Braille per ipovedenti</t>
  </si>
  <si>
    <t>4117</t>
  </si>
  <si>
    <t>8878743A80</t>
  </si>
  <si>
    <t>Realizzazione di un modulo per la gestione della valutazione del personale nelle Aziende Sanitarie della Regione Friuli Venezia Giulia</t>
  </si>
  <si>
    <t>4116</t>
  </si>
  <si>
    <t>Y4932D11BD</t>
  </si>
  <si>
    <t>CONVERGE SPA</t>
  </si>
  <si>
    <t>Acquisizione di dischi da inserire nei Server Intel preesistenti.</t>
  </si>
  <si>
    <t>4115</t>
  </si>
  <si>
    <t>YE332CC597</t>
  </si>
  <si>
    <t>Fornitura di dischi da 12TB 7.2K SAS 12Gbps interni per Server DELL preesistenti.</t>
  </si>
  <si>
    <t>4114</t>
  </si>
  <si>
    <t>Y3232CC00B</t>
  </si>
  <si>
    <t>Acquisto del credito postale SMA per le lettere per screening</t>
  </si>
  <si>
    <t>4113</t>
  </si>
  <si>
    <t>YF832C869E</t>
  </si>
  <si>
    <t>Credito postale 2021 per affrancatrice aziendale</t>
  </si>
  <si>
    <t>4112</t>
  </si>
  <si>
    <t>Y6F32C5FBB</t>
  </si>
  <si>
    <t xml:space="preserve">Acquisto abbonamento a Banche dati operatori economici </t>
  </si>
  <si>
    <t>4111</t>
  </si>
  <si>
    <t>Z8E32C380B</t>
  </si>
  <si>
    <t>GLS TRIESTE</t>
  </si>
  <si>
    <t>Servizio di spedizione e consegna urgente di materiale informatico</t>
  </si>
  <si>
    <t>4110</t>
  </si>
  <si>
    <t>ZE832C05C9</t>
  </si>
  <si>
    <t>CHIURLO SRL</t>
  </si>
  <si>
    <t>attività urgente di  svuotamento e pulizia dei serbatoi, smaltimento, riempimento con nuovo gasolio - guasto al generatore 2 Ced del 6 ago -</t>
  </si>
  <si>
    <t>4109</t>
  </si>
  <si>
    <t>Y7E32C02B5</t>
  </si>
  <si>
    <t>R3 GIS SRL</t>
  </si>
  <si>
    <t>Servizio di manutenzione dei prodotti software R3 TREES ROAD e R3 TREES Mobile per la gestione delle opere a verde</t>
  </si>
  <si>
    <t>4108</t>
  </si>
  <si>
    <t>Pubblicazione di Avviso di bando di gara in GURI: Tender 17891-ID4011</t>
  </si>
  <si>
    <t>4107</t>
  </si>
  <si>
    <t>YF532C3278</t>
  </si>
  <si>
    <t>DIGICORP INGEGNERIA SRL</t>
  </si>
  <si>
    <t>Acquisizione licenza software CIVIL Design ed aggiornamento licenza esistente (FVG Strade)</t>
  </si>
  <si>
    <t>4105</t>
  </si>
  <si>
    <t>8870662DD8</t>
  </si>
  <si>
    <t>1 shelf equipaggiato con 12 dischi SSD da 7,6TB per storage NetApp</t>
  </si>
  <si>
    <t>4104</t>
  </si>
  <si>
    <t>YE832BC127</t>
  </si>
  <si>
    <t>Randstad Italia Spa</t>
  </si>
  <si>
    <t>Proroga del servizio di somministrazione di lavoro a tempo determinato</t>
  </si>
  <si>
    <t>4099</t>
  </si>
  <si>
    <t>Y9232B9176</t>
  </si>
  <si>
    <t>Servizio di manutenzione dello strumento di gestione CMDB inclusiva di servizi di supporto</t>
  </si>
  <si>
    <t>4098</t>
  </si>
  <si>
    <t>YDE32B8597</t>
  </si>
  <si>
    <t>Servizio di ricertificazione IS0 9001 anno 2021</t>
  </si>
  <si>
    <t>4097</t>
  </si>
  <si>
    <t>Z4F32B582F</t>
  </si>
  <si>
    <t>ARVAL SERVICE LEASE ITALIA SPA</t>
  </si>
  <si>
    <t>Fornitura di un Noleggio a Lungo Termine per 48 mesi di un autoveicolo Ford</t>
  </si>
  <si>
    <t>4096</t>
  </si>
  <si>
    <t>Z7E32B581B</t>
  </si>
  <si>
    <t>ALD AUTOMOTIVE ITALIA S.R.L.</t>
  </si>
  <si>
    <t>NLT autoveicolo Peugeot</t>
  </si>
  <si>
    <t>4095</t>
  </si>
  <si>
    <t>Y6832B5CF6</t>
  </si>
  <si>
    <t>MÉTHODE SRL SOCIETÀ A RESPONSABILITÀ LIMITATA</t>
  </si>
  <si>
    <t>Licenze Qlik Sense Enterprise Client (q. 70)</t>
  </si>
  <si>
    <t>4094</t>
  </si>
  <si>
    <t>YC832B914F</t>
  </si>
  <si>
    <t xml:space="preserve"> Licenza sw di grafica per ARDISS </t>
  </si>
  <si>
    <t>4093</t>
  </si>
  <si>
    <t>YCF3296C2C</t>
  </si>
  <si>
    <t>Fornitura in cloud licenze di sw specifico per selezione del personale</t>
  </si>
  <si>
    <t>4092</t>
  </si>
  <si>
    <t>ZC232B82F2</t>
  </si>
  <si>
    <t>Pubblicazione su quotidiani nazionali e locali dell’avviso di pubblicazione esito bando di gara per: Tender_12855–ID 3189</t>
  </si>
  <si>
    <t>4090</t>
  </si>
  <si>
    <t>Pubblicazione di Esito di bando di gara in GURI: Tender_12855-ID3189</t>
  </si>
  <si>
    <t>4087</t>
  </si>
  <si>
    <t>YC332AB64C</t>
  </si>
  <si>
    <t>4086</t>
  </si>
  <si>
    <t>YDA32A1EA4</t>
  </si>
  <si>
    <t>Pubblicazione su quotidiani nazionali e locali dell’avviso di pubblicazione bando di gara per: Tender_17227- ID3903-ID3904</t>
  </si>
  <si>
    <t>4085</t>
  </si>
  <si>
    <t>YDC329FED3</t>
  </si>
  <si>
    <t>LA NAFTA SRL</t>
  </si>
  <si>
    <t>Fornitura di 300 litri di gasolio per autotrazione per
gruppo elettrogeno sede Insiel di Trieste, VSF 43</t>
  </si>
  <si>
    <t>4084</t>
  </si>
  <si>
    <t>Pubblicazione di Avviso di bando gara in GURI: Tender_17227- ID3903-ID3904</t>
  </si>
  <si>
    <t>4082</t>
  </si>
  <si>
    <t>Y063298083</t>
  </si>
  <si>
    <t>Custodie Jewel Case</t>
  </si>
  <si>
    <t>4081</t>
  </si>
  <si>
    <t>YD0329C5AA</t>
  </si>
  <si>
    <t>DE GASPARI OSGNACH SRL</t>
  </si>
  <si>
    <t>Attività di integrazione per la registrazione marchio cloud Insiel</t>
  </si>
  <si>
    <t>4078</t>
  </si>
  <si>
    <t>Y5932902D5</t>
  </si>
  <si>
    <t>Tinteggiatura uffici piani 1 e 2 della sede Insiel di Gorizia</t>
  </si>
  <si>
    <t>4077</t>
  </si>
  <si>
    <t>Y3C3292EFB</t>
  </si>
  <si>
    <t>Pubblicazione su quotidiani nazionali e locali dell’avviso di pubblicazione bando di gara per: Tender_18246-ID3923</t>
  </si>
  <si>
    <t>4076</t>
  </si>
  <si>
    <t>Y15328EE8B</t>
  </si>
  <si>
    <t>Servizi di accompagnamento certificazione TIA-942</t>
  </si>
  <si>
    <t>4075</t>
  </si>
  <si>
    <t>Y2132926B9</t>
  </si>
  <si>
    <t xml:space="preserve">Contratto quadro per il servizio di formazione e aggiornamento professionale tramite corsi a catalogo sulla tematica degli appalti pubblici di lavori, servizi e forniture </t>
  </si>
  <si>
    <t>4074</t>
  </si>
  <si>
    <t>Y0C328C3EB</t>
  </si>
  <si>
    <t>Fornitura di vestiario e di calzature antinfortunistiche per dipendenti 2021</t>
  </si>
  <si>
    <t>4073</t>
  </si>
  <si>
    <t>Y233288A63</t>
  </si>
  <si>
    <t>EDIST ENGINEERING SRL</t>
  </si>
  <si>
    <t>Rinnovo infrastruttura CTERA</t>
  </si>
  <si>
    <t>4072</t>
  </si>
  <si>
    <t>YDC3295243</t>
  </si>
  <si>
    <t>Fornitura apparati per videoconferenza e assistenza</t>
  </si>
  <si>
    <t>4071</t>
  </si>
  <si>
    <t>Y51328C0F2</t>
  </si>
  <si>
    <t>DECART SRL</t>
  </si>
  <si>
    <t>Carta fotocopie di qualità per lavorazione anche in imbustatrice</t>
  </si>
  <si>
    <t>4070</t>
  </si>
  <si>
    <t>Y59328515E</t>
  </si>
  <si>
    <t>TELEMEETING ITALIA SRL</t>
  </si>
  <si>
    <t>Rinnovo mantenimento piattaforma di voto on line per il Consiglio
Regionale per 9 mesi</t>
  </si>
  <si>
    <t>4069</t>
  </si>
  <si>
    <t>Pubblicazione di Avviso di bando gara in GURI: Tender_18246-ID3923</t>
  </si>
  <si>
    <t>4068</t>
  </si>
  <si>
    <t>Y1C327D804</t>
  </si>
  <si>
    <t>ALFA GROUP S.P.A.</t>
  </si>
  <si>
    <t>Rinnovo subscription Software di Vulnerability Assessment
Nessus 2 licenze annuali</t>
  </si>
  <si>
    <t>4067</t>
  </si>
  <si>
    <t>Y683280FCC</t>
  </si>
  <si>
    <t>Modifiche flusso integrazione tra Personale (GPI) e Formazione
(JOB TIME)</t>
  </si>
  <si>
    <t>4066</t>
  </si>
  <si>
    <t>Y59328B174</t>
  </si>
  <si>
    <t>Sponsorizzazione regata velica trofeo Insiel 2021</t>
  </si>
  <si>
    <t>4065</t>
  </si>
  <si>
    <t>Y64327D3E4</t>
  </si>
  <si>
    <t>Fornitura di n.10 SSD Samsung 850 EVOda 500 Gb</t>
  </si>
  <si>
    <t>4064</t>
  </si>
  <si>
    <t>88359443A8</t>
  </si>
  <si>
    <t>Fornitura transceiver SFP per apparati di rete</t>
  </si>
  <si>
    <t>4063</t>
  </si>
  <si>
    <t>Y20327B2DB</t>
  </si>
  <si>
    <t>Manutenzione software ESRI</t>
  </si>
  <si>
    <t>4062</t>
  </si>
  <si>
    <t>883412890A</t>
  </si>
  <si>
    <t>E-LASER S.R.L.</t>
  </si>
  <si>
    <t>Elaborazione di dati LIDAR - attività in ambito forestale</t>
  </si>
  <si>
    <t>4061</t>
  </si>
  <si>
    <t>Y7A327A5DB</t>
  </si>
  <si>
    <t>4060</t>
  </si>
  <si>
    <t>Y533283060</t>
  </si>
  <si>
    <t>PROGESI SPA CON SOCIO UNICO</t>
  </si>
  <si>
    <t>Servizio di personalizazione sistema CENED a riuso</t>
  </si>
  <si>
    <t>4059</t>
  </si>
  <si>
    <t>8834608527</t>
  </si>
  <si>
    <t>YOROI SRL</t>
  </si>
  <si>
    <t>Servizi professionali per la sicurezza informatica</t>
  </si>
  <si>
    <t>4058</t>
  </si>
  <si>
    <t>8832526F05</t>
  </si>
  <si>
    <t>Servizi professionali per Lab SAS Machine Learning&amp;Prescriptive Analytics per un periodo di 12 mesi</t>
  </si>
  <si>
    <t>4056</t>
  </si>
  <si>
    <t>Y2C32727EC</t>
  </si>
  <si>
    <t>Adeguamento licenze Webex</t>
  </si>
  <si>
    <t>4055</t>
  </si>
  <si>
    <t>Y8E3270B6E</t>
  </si>
  <si>
    <t>Sistema per il coinvolgimento dei dipendenti per ARCS licenze
Foxwin</t>
  </si>
  <si>
    <t>4054</t>
  </si>
  <si>
    <t>Y6E326CED7</t>
  </si>
  <si>
    <t xml:space="preserve">Servizio di protezione da attacchi DDoS da Internet </t>
  </si>
  <si>
    <t>4053</t>
  </si>
  <si>
    <t>Y84326F425</t>
  </si>
  <si>
    <t>COMPUTER GROSS ITALIA SPA</t>
  </si>
  <si>
    <t>Consulenza per analisi e normalizzazione piattaforma perimetrale
Antispam SOPHOS a supporto del servizio di posta elettronica
regionale.</t>
  </si>
  <si>
    <t>4052</t>
  </si>
  <si>
    <t>Y5B3277648</t>
  </si>
  <si>
    <t>GRAZIA MASULLI</t>
  </si>
  <si>
    <t>Webinar on demand da fruire online dal titolo "SAP MM – Gestione Magazzino"</t>
  </si>
  <si>
    <t>4051</t>
  </si>
  <si>
    <t>YF33275B99</t>
  </si>
  <si>
    <t>Manutenzione ed evoluzione piattaforma KRC 2021</t>
  </si>
  <si>
    <t>4050</t>
  </si>
  <si>
    <t>Y9632762E3</t>
  </si>
  <si>
    <t>Rinnovo abbonamento, a quotidiano locale</t>
  </si>
  <si>
    <t>4048</t>
  </si>
  <si>
    <t>YDA3280E2B</t>
  </si>
  <si>
    <t>Cavi ed adattatori</t>
  </si>
  <si>
    <t>4047</t>
  </si>
  <si>
    <t>Y1B3260315</t>
  </si>
  <si>
    <t>SOFTWAREONE ITALIA SRL/IS COPY S.R.L. S.B.</t>
  </si>
  <si>
    <t>Acquisto licenza annuale di Application Manager di ManageEngine, per 60 monitor e 6 users.</t>
  </si>
  <si>
    <t>4046</t>
  </si>
  <si>
    <t>YF132605DB</t>
  </si>
  <si>
    <t>Fornitura di spazi informativi per Regione FVG su elenchi telefonici 2021/2022 - Pagine SI</t>
  </si>
  <si>
    <t>4045</t>
  </si>
  <si>
    <t>Pubblicazione di Avviso di bando gara in GURI: Tender_17231-ID3906</t>
  </si>
  <si>
    <t>4044</t>
  </si>
  <si>
    <t>YC4326057E</t>
  </si>
  <si>
    <t>Fornitura di spazi informativi per Regione FVG su elenchi
telefonici 2021/2022 - Pagine Bianche / Pagine Gialle</t>
  </si>
  <si>
    <t>4043</t>
  </si>
  <si>
    <t>Y5332D7194</t>
  </si>
  <si>
    <t>Materiale di consumo per Rimage</t>
  </si>
  <si>
    <t>4042</t>
  </si>
  <si>
    <t>Y8632692A3</t>
  </si>
  <si>
    <t>Fornitura di un Ipad</t>
  </si>
  <si>
    <t>4041</t>
  </si>
  <si>
    <t>Y77325BAD0</t>
  </si>
  <si>
    <t>STUDIO TECNICO CORRADO FUMIS</t>
  </si>
  <si>
    <t>Rilevazione dell'immissione di rumore in ambiente abitativo prodotti da apparati tecnologici di Insiel SpA</t>
  </si>
  <si>
    <t>4039</t>
  </si>
  <si>
    <t>Y2D32649A0</t>
  </si>
  <si>
    <t>Rinnovo licenze dike go sign pro</t>
  </si>
  <si>
    <t>4038</t>
  </si>
  <si>
    <t>Y91325A468</t>
  </si>
  <si>
    <t>Pubblicazione su quotidiani nazionali e locali dell’avviso di pubblicazione bando di gara per: Tender_17229-ID3907-ID3920</t>
  </si>
  <si>
    <t>4037</t>
  </si>
  <si>
    <t>YE8325A25D</t>
  </si>
  <si>
    <t>Pubblicazione su quotidiani nazionali e locali dell’avviso di pubblicazione bando di gara per: Tender_17870-ID4009</t>
  </si>
  <si>
    <t>4035</t>
  </si>
  <si>
    <t>Y9B325BCAC</t>
  </si>
  <si>
    <t>Buste personalizzate Regione</t>
  </si>
  <si>
    <t>4034</t>
  </si>
  <si>
    <t>8819086BFC</t>
  </si>
  <si>
    <t>UNIPOL SAI ASSICURAZIONI SPA</t>
  </si>
  <si>
    <t>Polizza assicurativa CYBER - n° 169622165</t>
  </si>
  <si>
    <t>4033</t>
  </si>
  <si>
    <t>Y753254985</t>
  </si>
  <si>
    <t>4032</t>
  </si>
  <si>
    <t>YB1326AAF9</t>
  </si>
  <si>
    <t>Realizzazione delle nuove linee di climatizzazione invernale ed estiva a servizio dei ventilconvettori c/o il piano terra sede TS VSF 43</t>
  </si>
  <si>
    <t>4031</t>
  </si>
  <si>
    <t>Y4032516F5</t>
  </si>
  <si>
    <t>AUGUSTO BERNI S.P.A.</t>
  </si>
  <si>
    <t>4030</t>
  </si>
  <si>
    <t>YEB325101A</t>
  </si>
  <si>
    <t>Rinnovo subscriptions 6 licenze Appeon PowerBuilder Professional per 14 mesi</t>
  </si>
  <si>
    <t>4029</t>
  </si>
  <si>
    <t>Y0632553CD</t>
  </si>
  <si>
    <t>Servizio di manutenzione impianti data center Palmanova</t>
  </si>
  <si>
    <t>4028</t>
  </si>
  <si>
    <t>YFA324F2CF</t>
  </si>
  <si>
    <t>Sostituzione servoscale esterno Auditorium TS VSF 41</t>
  </si>
  <si>
    <t>4025</t>
  </si>
  <si>
    <t>Y2D3274D73</t>
  </si>
  <si>
    <t>Anticipo attività per collegamento Sappada</t>
  </si>
  <si>
    <t>4024</t>
  </si>
  <si>
    <t>Y533255CCA</t>
  </si>
  <si>
    <t>4022</t>
  </si>
  <si>
    <t>Y483253D64</t>
  </si>
  <si>
    <t>Sistemi videoconferenza per sede regionale di Pordenone e microfoni usb</t>
  </si>
  <si>
    <t>4021</t>
  </si>
  <si>
    <t>Y323247940</t>
  </si>
  <si>
    <t>ECOKEM SRL</t>
  </si>
  <si>
    <t>Fornitura di sacchi biologici</t>
  </si>
  <si>
    <t>4020</t>
  </si>
  <si>
    <t>Pubblicazione di Avviso di bando gara in GURI: Tender_17870-ID4009</t>
  </si>
  <si>
    <t>4019</t>
  </si>
  <si>
    <t>Pubblicazione di Avviso di bando gara in GURI: Tender_17229_ID3907 e ID3920</t>
  </si>
  <si>
    <t>4018</t>
  </si>
  <si>
    <t>Y573244188</t>
  </si>
  <si>
    <t>Iscrizione  al corso "Le novità in materia di
affidamenti dei contratti pubblici analisi dl 77/2021" - fornitore
Mediaconsult</t>
  </si>
  <si>
    <t>4017</t>
  </si>
  <si>
    <t>Y0432433FC</t>
  </si>
  <si>
    <t>Noleggio prodotti software di grafica</t>
  </si>
  <si>
    <t>4016</t>
  </si>
  <si>
    <t>Y1732476E0</t>
  </si>
  <si>
    <t>Attività audit interno SGSI e follow-up</t>
  </si>
  <si>
    <t>4014</t>
  </si>
  <si>
    <t>Y22323F86B</t>
  </si>
  <si>
    <t>Acquisto di una edizione del corso "Project Management Agile"</t>
  </si>
  <si>
    <t>4012</t>
  </si>
  <si>
    <t>8805370531</t>
  </si>
  <si>
    <t>KAY SYSTEMS ITALIA SRL</t>
  </si>
  <si>
    <t>Subscription licenza MongoDB da 256 GB On-Premises</t>
  </si>
  <si>
    <t>4010</t>
  </si>
  <si>
    <t>Y59323F889</t>
  </si>
  <si>
    <t>Acquisto di componenti interfaccia “QSFP28/112G/SR4/MM/MPO”</t>
  </si>
  <si>
    <t>4007</t>
  </si>
  <si>
    <t>Y3B3329AAA</t>
  </si>
  <si>
    <t>Pubblicazione su quotidiani locali e nazionali avviso esito di gara: Tender_15623-ID 3515</t>
  </si>
  <si>
    <t>4005</t>
  </si>
  <si>
    <t>Y01322F38B</t>
  </si>
  <si>
    <t>Servizio di Gestione portale ERSA FVG</t>
  </si>
  <si>
    <t>4004</t>
  </si>
  <si>
    <t>YD9322D77B</t>
  </si>
  <si>
    <t xml:space="preserve">Fornitura di webcam - scorte </t>
  </si>
  <si>
    <t>4003</t>
  </si>
  <si>
    <t>YAB322D7D4</t>
  </si>
  <si>
    <t xml:space="preserve">Sostituzione KVM malfunzionante </t>
  </si>
  <si>
    <t>4001</t>
  </si>
  <si>
    <t>YD8323D040</t>
  </si>
  <si>
    <t>4000</t>
  </si>
  <si>
    <t>YF2322FE93</t>
  </si>
  <si>
    <t>E-DISTRIBUZIONE SPA</t>
  </si>
  <si>
    <t>Richiesta cartografia per utilizzo cavidotto per collegamento fibra ottica</t>
  </si>
  <si>
    <t>3999</t>
  </si>
  <si>
    <t>Z45322A2D8</t>
  </si>
  <si>
    <t>3998</t>
  </si>
  <si>
    <t>Y273229CB8</t>
  </si>
  <si>
    <t>VERBANAZ DOTT. ARCH. LORENZO /TOMAT TMTSTUDIO GEOM.</t>
  </si>
  <si>
    <t xml:space="preserve">VERBANAZ DOTT. ARCH. LORENZO </t>
  </si>
  <si>
    <t>Servizi di progettazione BIM (Building Information Modeling)</t>
  </si>
  <si>
    <t>3997</t>
  </si>
  <si>
    <t>8798841949</t>
  </si>
  <si>
    <t>Fornitura per Insiel di nr. 26 sistemi distribuiti di stampa multifunzione e stampanti da tavolo in locazione per 48 mesi</t>
  </si>
  <si>
    <t>3996</t>
  </si>
  <si>
    <t>Y333226134</t>
  </si>
  <si>
    <t>Partecipazione al corso "Gli incarichi di collaborazione, studio, ricerca e consulenza affidati da amministrazioni e società pubbliche"</t>
  </si>
  <si>
    <t>3995</t>
  </si>
  <si>
    <t>Y36321EC5B</t>
  </si>
  <si>
    <t>Servizi di Tutoring nell'ambito dello sviluppo sw suAngular 9 e Spring Boot 2"</t>
  </si>
  <si>
    <t>3994</t>
  </si>
  <si>
    <t>Y8D3228C17</t>
  </si>
  <si>
    <t>Quota associativa a piattaforma per la formazione e la certificazione in materia di project management</t>
  </si>
  <si>
    <t>3992</t>
  </si>
  <si>
    <t>YA33225C18</t>
  </si>
  <si>
    <t xml:space="preserve">Fornitura Camtasia Studio 2020 e Snagit 21 </t>
  </si>
  <si>
    <t>3991</t>
  </si>
  <si>
    <t>Y1E322420D</t>
  </si>
  <si>
    <t>VISION DEPT SRL</t>
  </si>
  <si>
    <t xml:space="preserve">Aggiornamento licenza Zoomtext </t>
  </si>
  <si>
    <t>3990</t>
  </si>
  <si>
    <t>Y563238AE5</t>
  </si>
  <si>
    <t>IT POINT SRL /UTIXO ITALIA SRL /ICONA SRL</t>
  </si>
  <si>
    <t xml:space="preserve">Licenze LIVECARE SUPORT </t>
  </si>
  <si>
    <t>3989</t>
  </si>
  <si>
    <t>YF73202B5B</t>
  </si>
  <si>
    <t>Attività formativa per team leader</t>
  </si>
  <si>
    <t>3988</t>
  </si>
  <si>
    <t>Y8A320267D</t>
  </si>
  <si>
    <t>BAGLIETTO &amp; PARTNERS SOC.RESP.LIM.</t>
  </si>
  <si>
    <t>Azione formativa per manager</t>
  </si>
  <si>
    <t>3987</t>
  </si>
  <si>
    <t>YF5321DD2A</t>
  </si>
  <si>
    <t xml:space="preserve">Rinnovo polizza COFACE n. 20191542 </t>
  </si>
  <si>
    <t>3986</t>
  </si>
  <si>
    <t>YA2321DB62</t>
  </si>
  <si>
    <t>Noleggio licenze Adobe Creative Cloud for teams per strutture regionali</t>
  </si>
  <si>
    <t>3985</t>
  </si>
  <si>
    <t>Y8F322421D</t>
  </si>
  <si>
    <t>Servizio di assistenza specialistica sulla rete AM 118 FVG</t>
  </si>
  <si>
    <t>3984</t>
  </si>
  <si>
    <t>Y8B321C96B</t>
  </si>
  <si>
    <t>Adattatori e convertitori</t>
  </si>
  <si>
    <t>3983</t>
  </si>
  <si>
    <t>YE0321F004</t>
  </si>
  <si>
    <t>Pubblicazione su quotidiani nazionali e locali dell’avviso di pubblicazione bando di gara per: Tender_17238 – ID 3905</t>
  </si>
  <si>
    <t>3982</t>
  </si>
  <si>
    <t>8788713367</t>
  </si>
  <si>
    <t>MICROSOFT SRL</t>
  </si>
  <si>
    <t>Soluzione di supporto omnicomprensivo per la gestione delle infrastrutture ed i prodotti Microsoft</t>
  </si>
  <si>
    <t>3981</t>
  </si>
  <si>
    <t>Y85324C1A0</t>
  </si>
  <si>
    <t>SERIN SRL/STUDIO DI ARCHITETTURA E INGEGNERIA RIGO</t>
  </si>
  <si>
    <t>SERIN SRL</t>
  </si>
  <si>
    <t>Redazione asseverazioni attraversamenti RFI</t>
  </si>
  <si>
    <t>3980</t>
  </si>
  <si>
    <t>Pubblicazione di Avviso di bando gara in GURI: Tender_17238–D3905</t>
  </si>
  <si>
    <t>3979</t>
  </si>
  <si>
    <t>YF9320EE07</t>
  </si>
  <si>
    <t>ISL ONLINE HEADQUARTERS</t>
  </si>
  <si>
    <t>Licenze software per assistenza remota</t>
  </si>
  <si>
    <t>3978</t>
  </si>
  <si>
    <t>YFA320D2D8</t>
  </si>
  <si>
    <t>ADRIA IMPIANTI DI SCARAZZATO ADRIANA</t>
  </si>
  <si>
    <t>Fornitura e posa in opera di sensori radar per la misura
continua di livello dei serbatoi di gasolio dei gruppi elettrogeni</t>
  </si>
  <si>
    <t>3977</t>
  </si>
  <si>
    <t>Y73323D271</t>
  </si>
  <si>
    <t>MATICMIND S.P.A./LUTECH S.P.A./TELECOM ITALIA S.P.A. UTENZE/TEXOR SRL</t>
  </si>
  <si>
    <t>Fornitura servizio di manutenzione software</t>
  </si>
  <si>
    <t>3976</t>
  </si>
  <si>
    <t>YE33241DBB</t>
  </si>
  <si>
    <t>Buste in polietilene coestruso a tre strati</t>
  </si>
  <si>
    <t>3975</t>
  </si>
  <si>
    <t>YBF321445D</t>
  </si>
  <si>
    <t>Buste a due finestre per imbustatrice</t>
  </si>
  <si>
    <t>3974</t>
  </si>
  <si>
    <t>Y823209611</t>
  </si>
  <si>
    <t>Acquisizione della licenza del software JProfiler Floating per l’analisi delle performance applicative</t>
  </si>
  <si>
    <t>3973</t>
  </si>
  <si>
    <t>Z17320783F</t>
  </si>
  <si>
    <t>Welfare Insiel - Servizio di erogazione welfare aziendale da piattaforma software esterna (rimborso interessi passivi dei mutui)</t>
  </si>
  <si>
    <t>3972</t>
  </si>
  <si>
    <t>YB63215E5F</t>
  </si>
  <si>
    <t>Pubblicazione su quotidiani nazionali e locali dell’avviso di pubblicazione bando di gara per: Tender_17237-ID3888</t>
  </si>
  <si>
    <t>3971</t>
  </si>
  <si>
    <t>YCA3215EDC</t>
  </si>
  <si>
    <t>Pubblicazione su quotidiani nazionali e locali dell’avviso di pubblicazione bando di gara per: Tender_17225-ID3902</t>
  </si>
  <si>
    <t>3970</t>
  </si>
  <si>
    <t>YB9320877A</t>
  </si>
  <si>
    <t>Fornitura accessori per smartphone</t>
  </si>
  <si>
    <t>3969</t>
  </si>
  <si>
    <t>8783325515</t>
  </si>
  <si>
    <t>Servizio per la gestione delle graduatorie MMG/PLS della Regione Autonoma Friuli Venezia Giulia</t>
  </si>
  <si>
    <t>3967</t>
  </si>
  <si>
    <t>Y5E3216EDA</t>
  </si>
  <si>
    <t>ACS ASSISTENZA COMPUTERS E SERVIZI SRL</t>
  </si>
  <si>
    <t xml:space="preserve">Manutenzione software </t>
  </si>
  <si>
    <t>3966</t>
  </si>
  <si>
    <t>YA232456BA</t>
  </si>
  <si>
    <t>CORREZZOLA LIA</t>
  </si>
  <si>
    <t>Corso FABBDIGIMP-21 I fabbisogni digitali delle imprese</t>
  </si>
  <si>
    <t>3964</t>
  </si>
  <si>
    <t>Y823245EC5</t>
  </si>
  <si>
    <t>GIUBILEO FRANCESCO</t>
  </si>
  <si>
    <t>Corso INNPIATTDIG-21 Innovare e attrarre investimenti con le piattaforme digitali</t>
  </si>
  <si>
    <t>3963</t>
  </si>
  <si>
    <t>YE732DB2F6</t>
  </si>
  <si>
    <t xml:space="preserve">Corso LIDAR-21 Tecnologia LIDAR e applicazioni
</t>
  </si>
  <si>
    <t>3962</t>
  </si>
  <si>
    <t>YA632453E2</t>
  </si>
  <si>
    <t>DITEDI - Distretto Industriale delle Tecnologie Digitali S.C. a R.L.</t>
  </si>
  <si>
    <t xml:space="preserve">Corso FABBDIGIMP-21 I fabbisogni digitali delle imprese e INNPIATTDIG-21 Innovare e attrarre investimenti con le piattaforme digitali
</t>
  </si>
  <si>
    <t>3959</t>
  </si>
  <si>
    <t>Y0D32261BF</t>
  </si>
  <si>
    <t>RENZI MONIA</t>
  </si>
  <si>
    <t>MONAMBACQ-21 - intervento formativo su “Campionamento microplastiche e saggi ecotossicologici in organismi acquatici”</t>
  </si>
  <si>
    <t>3958</t>
  </si>
  <si>
    <t>YE63226168</t>
  </si>
  <si>
    <t>MALFATTI FRANCESCA</t>
  </si>
  <si>
    <t>Corso MONAMBACQ-21 Metodi di monitoraggio e analisi della qualità degli ambienti acquatici - Campionamento microplastiche e saggi ecotossicologici in organismi acquatici base</t>
  </si>
  <si>
    <t>3957</t>
  </si>
  <si>
    <t>YEF32260E4</t>
  </si>
  <si>
    <t>AVIAN MASSIMO</t>
  </si>
  <si>
    <t>Corso MONAMBACQ-21 Metodi di monitoraggio e analisi della qualità degli ambienti acquatici - Ecologia del plancton e principali tecniche di campionamento (4 ore)</t>
  </si>
  <si>
    <t>3956</t>
  </si>
  <si>
    <t>Y423226058</t>
  </si>
  <si>
    <t>BEVILACQUA STANISLAO</t>
  </si>
  <si>
    <t>Corso MONAMBACQ-21 Metodi di monitoraggio e analisi della qualità degli ambienti acquatici - Ecologia del benthos marino e principali tecniche di campionamento</t>
  </si>
  <si>
    <t>3955</t>
  </si>
  <si>
    <t>YF63225FD6</t>
  </si>
  <si>
    <t>MANFRIN CHIARA</t>
  </si>
  <si>
    <t>Corso MONAMBACQ-21 Metodi di monitoraggio e analisi della qualità degli ambienti acquatici - Monitoraggio e controllo biologico di specie invasive avanzato</t>
  </si>
  <si>
    <t>3953</t>
  </si>
  <si>
    <t>YBF3225EBD</t>
  </si>
  <si>
    <t>PIZZUL ELISABETTA</t>
  </si>
  <si>
    <t xml:space="preserve">Corso MONAMBACQ-21 Metodi di monitoraggio e analisi della qualità degli ambienti acquatici </t>
  </si>
  <si>
    <t>3952</t>
  </si>
  <si>
    <t>YC83225E39</t>
  </si>
  <si>
    <t>PALLAVICINI ALBERTO</t>
  </si>
  <si>
    <t>Corso MONAMBACQ-21 Metodi di monitoraggio e analisi della qualità degli ambienti acquatici - Metodologie di monitoraggio genetico, genetica non-invasiva, monitoraggio genetico su larga scala della biodiversità</t>
  </si>
  <si>
    <t>3951</t>
  </si>
  <si>
    <t>Y1E3225D81</t>
  </si>
  <si>
    <t>TERLIZZI ANTONIO</t>
  </si>
  <si>
    <t>Corso MONAMBACQ-21 Metodi di monitoraggio e analisi della qualità degli ambienti acquatici - Marine strategy, descrittori ambientali, indicatori e tecniche di analisi. Pianificazione esperimenti e analisi dei dati ambientali</t>
  </si>
  <si>
    <t>3946</t>
  </si>
  <si>
    <t>YD13213F69</t>
  </si>
  <si>
    <t>TRENTINI GIULIANO</t>
  </si>
  <si>
    <t xml:space="preserve">Corso RIQUALEC-21 L’approccio integrato alla riqualificazione ecologica e ad una gestione sostenibile dei corsi d'acqua - per la parte relativa alle difese spondali a basso impatto ambientale (8 ore)
</t>
  </si>
  <si>
    <t>3945</t>
  </si>
  <si>
    <t>Y3A3213DEE</t>
  </si>
  <si>
    <t>SURIAN NICOLA</t>
  </si>
  <si>
    <t xml:space="preserve">Corso RIQUALEC-21 L’approccio integrato alla riqualificazione ecologica e ad una gestione sostenibile dei corsi d'acqua - per la parte inerente la Gestione dei sedimenti e della vegetazione nei corsi d’acqua (4 ore)
</t>
  </si>
  <si>
    <t>3944</t>
  </si>
  <si>
    <t>YD3320400C</t>
  </si>
  <si>
    <t>3943</t>
  </si>
  <si>
    <t>YF931FD3A7</t>
  </si>
  <si>
    <t>Acquisizione del software CGS Server per Windows con incluso il servizio di supporto tecnico per manutenzione ordinaria, installazione e configurazione</t>
  </si>
  <si>
    <t>3941</t>
  </si>
  <si>
    <t>Y5031FC675</t>
  </si>
  <si>
    <t>Assistenza e manutenzione hardware e software su dispositivo IBM RISC del Data Center Insiel di Palmanova</t>
  </si>
  <si>
    <t>3940</t>
  </si>
  <si>
    <t>Y5E31FADCC</t>
  </si>
  <si>
    <t>4WARD SRL</t>
  </si>
  <si>
    <t>Acquisizione software di gestione dei contenuti MS Sharepoint</t>
  </si>
  <si>
    <t>3939</t>
  </si>
  <si>
    <t>YEE31FA87D</t>
  </si>
  <si>
    <t>Webinar formativo sulla fase esecutiva degli appalti pubblici</t>
  </si>
  <si>
    <t>3938</t>
  </si>
  <si>
    <t>Y3D31FA2F1</t>
  </si>
  <si>
    <t>OPENWORK SRL</t>
  </si>
  <si>
    <t>Aggiornamento licenza Openwork Enterprise Edition 500PU ASP</t>
  </si>
  <si>
    <t>3937</t>
  </si>
  <si>
    <t>8793269322</t>
  </si>
  <si>
    <t>Fornitura di pc portatili 15 pollici dotazione interna</t>
  </si>
  <si>
    <t>3936</t>
  </si>
  <si>
    <t>Z6531F9827</t>
  </si>
  <si>
    <t>Fornitura di 14 licenze JetBrains All Products Pack</t>
  </si>
  <si>
    <t>3935</t>
  </si>
  <si>
    <t>YF331FEB87</t>
  </si>
  <si>
    <t>Cavi vari</t>
  </si>
  <si>
    <t>3934</t>
  </si>
  <si>
    <t>Pubblicazione di Avviso di bando gara in GURI:  Tender_17225-ID3902</t>
  </si>
  <si>
    <t>3933</t>
  </si>
  <si>
    <t>YEC31F673D</t>
  </si>
  <si>
    <t>Fornitura di 25 poltroncine per la sede Insiel di Trieste VSF 43</t>
  </si>
  <si>
    <t>3931</t>
  </si>
  <si>
    <t>YD1320EE08</t>
  </si>
  <si>
    <t>Applicativi ad uso personale per uff. Stampa e decoder per centro Tv</t>
  </si>
  <si>
    <t>3930</t>
  </si>
  <si>
    <t>Y2931F65AA</t>
  </si>
  <si>
    <t>ING. FABIO MARASSI</t>
  </si>
  <si>
    <t>Relazione tecnica strutturale crollo intonaci II piano</t>
  </si>
  <si>
    <t>3928</t>
  </si>
  <si>
    <t>877792902B</t>
  </si>
  <si>
    <t>MAGRO &amp; C.  S.R.L.</t>
  </si>
  <si>
    <t>Protezione antincendio del solaio del primo piano intervento
all'intradosso- della sede di Trieste</t>
  </si>
  <si>
    <t>3927</t>
  </si>
  <si>
    <t>Pubblicazione di bando di gara in GURI di: Tender_17237-ID3888</t>
  </si>
  <si>
    <t>3926</t>
  </si>
  <si>
    <t>Y2F31EA330</t>
  </si>
  <si>
    <t>Supporto sistemistico per aggiornamento piattaforma avanzata di integrazione dei dati</t>
  </si>
  <si>
    <t>3925</t>
  </si>
  <si>
    <t>YD531E856A</t>
  </si>
  <si>
    <t>GIANNONE COMPUTERS SAS</t>
  </si>
  <si>
    <t>Fornitura scanner formato A2 e A3</t>
  </si>
  <si>
    <t>3922</t>
  </si>
  <si>
    <t>YA331E42FE</t>
  </si>
  <si>
    <t>DHL Express (Italy) S.r.l</t>
  </si>
  <si>
    <t>Oneri doganali e iva su acquisto extracomunitario Ocean (Idrofono)</t>
  </si>
  <si>
    <t>3921</t>
  </si>
  <si>
    <t>YF231E1D75</t>
  </si>
  <si>
    <t xml:space="preserve">MIRIADE SRL/GETCONNECTED GRUPPO EURIS SPA /SOURCESENSE SPA </t>
  </si>
  <si>
    <t>Servizio di manutenzione Jira software e consulenza da remoto</t>
  </si>
  <si>
    <t>3919</t>
  </si>
  <si>
    <t>Y0931DF43A</t>
  </si>
  <si>
    <t>Acquisto certificati crittografici per siti web</t>
  </si>
  <si>
    <t>3917</t>
  </si>
  <si>
    <t>YC631E4B72</t>
  </si>
  <si>
    <t>Abbonamento ad una piattaforma multimediale e interattiva per l’aggiornamento professionale nel settore dell’Innovazione Digitale</t>
  </si>
  <si>
    <t>3916</t>
  </si>
  <si>
    <t>YA031E5CA8</t>
  </si>
  <si>
    <t>Manutenzione apparati sede Regione FVG Udine</t>
  </si>
  <si>
    <t>3915</t>
  </si>
  <si>
    <t>YDD31DCB52</t>
  </si>
  <si>
    <t>OTTO S.R.L.</t>
  </si>
  <si>
    <t>Riparazione di una poltroncina "MESCH LINE", fuori
garanzia, con addebito del costo</t>
  </si>
  <si>
    <t>3914</t>
  </si>
  <si>
    <t>8769374C58</t>
  </si>
  <si>
    <t>MAPS S.P.A.</t>
  </si>
  <si>
    <t>Software GZOOM per la gestione delle attività di ricognizione e di mappatura dei procedimenti amministrativi</t>
  </si>
  <si>
    <t>3913</t>
  </si>
  <si>
    <t>YE631DCBC9</t>
  </si>
  <si>
    <t>Rinnovo Annuale Servizio online per la gestione delle prenotazioni del servizio navetta - SuperSaas, pacchetto “E”.</t>
  </si>
  <si>
    <t>3912</t>
  </si>
  <si>
    <t>Z4A31CD4D2</t>
  </si>
  <si>
    <t>Formazione Group Coaching</t>
  </si>
  <si>
    <t>3911</t>
  </si>
  <si>
    <t>876900188A</t>
  </si>
  <si>
    <t>3910</t>
  </si>
  <si>
    <t>Y3431DA4A2</t>
  </si>
  <si>
    <t>STUDIO ROSELLI E ASSOCIATI/SERIN SRL</t>
  </si>
  <si>
    <t>RTI-ID3910-STUDIO ROSELLI E ASSOCIATI</t>
  </si>
  <si>
    <t>Progettazione adeguamento antincendio Trieste</t>
  </si>
  <si>
    <t>3901</t>
  </si>
  <si>
    <t>Y6F31CE3B2</t>
  </si>
  <si>
    <t>3900</t>
  </si>
  <si>
    <t>Pubblicazione di Avviso di bando gara in GURI:  Tender_14472-ID3401</t>
  </si>
  <si>
    <t>3898</t>
  </si>
  <si>
    <t>Y9F31CEEAC</t>
  </si>
  <si>
    <t>Fornitura, per l'anno 2021-22, di lavori edili e pitturazioni per la manutenzione degli immobili di Trieste VSF</t>
  </si>
  <si>
    <t>3897</t>
  </si>
  <si>
    <t>Y5731D0C4A</t>
  </si>
  <si>
    <t>Pubblicazione su quotidiani nazionali e locali dell’avviso di pubblicazione bando di gara per: Tender_14472 – ID3401</t>
  </si>
  <si>
    <t>3896</t>
  </si>
  <si>
    <t>Pubblicazione di Avviso di bando gara in GURI: Tender_16533 – ID3760</t>
  </si>
  <si>
    <t>3895</t>
  </si>
  <si>
    <t>Y89321B159</t>
  </si>
  <si>
    <t>Fornitura di collegamenti Wireless sedi MMG e RUPAR FVG</t>
  </si>
  <si>
    <t>3893</t>
  </si>
  <si>
    <t>YE531C64AA</t>
  </si>
  <si>
    <t>SDL GLOBAL SOLUTIONS LTD</t>
  </si>
  <si>
    <t>Servizi professionali per migrazione soluzione software su nuova infrastruttura (software SDL Studio Professional)</t>
  </si>
  <si>
    <t>3892</t>
  </si>
  <si>
    <t>Y6831C5A81</t>
  </si>
  <si>
    <t>Rinnovo subscription Everteam per Gestione Richieste Fornitura
per 12 mesi</t>
  </si>
  <si>
    <t>3891</t>
  </si>
  <si>
    <t>Z6331C5055</t>
  </si>
  <si>
    <t xml:space="preserve">Servizi di formazione Lingua Inglese per dipendenti Insiel </t>
  </si>
  <si>
    <t>3890</t>
  </si>
  <si>
    <t>Y9B31CE7B6</t>
  </si>
  <si>
    <t xml:space="preserve">Rinnovo abbonamento a rivista telematica attinente ai contratti pubblici </t>
  </si>
  <si>
    <t>3889</t>
  </si>
  <si>
    <t>YD031C0CA5</t>
  </si>
  <si>
    <t>Personalizzazione buste per imbustatrice di ns proprietà</t>
  </si>
  <si>
    <t>3887</t>
  </si>
  <si>
    <t>Y4431C79FB</t>
  </si>
  <si>
    <t xml:space="preserve">Pubblicazione su quotidiani nazionali e locali dell’avviso di pubblicazione bando di gara per: Tender_16533 – ID 3760  </t>
  </si>
  <si>
    <t>3886</t>
  </si>
  <si>
    <t>Y7731BE5F3</t>
  </si>
  <si>
    <t>3885</t>
  </si>
  <si>
    <t>YBD31B98BB</t>
  </si>
  <si>
    <t xml:space="preserve">Abbonamenti a rivista on-line per il diritto pubblico </t>
  </si>
  <si>
    <t>3884</t>
  </si>
  <si>
    <t>YCB31B91B8</t>
  </si>
  <si>
    <t>DSM - evoluzione terapia PointPSM</t>
  </si>
  <si>
    <t>3883</t>
  </si>
  <si>
    <t>Y4B32DF7B5</t>
  </si>
  <si>
    <t>Acquisto forno microonde sede di Udine via del Cotonificio</t>
  </si>
  <si>
    <t>3881</t>
  </si>
  <si>
    <t>8754197FE2</t>
  </si>
  <si>
    <t>IDEMIA ITALY SRL/ETT DI TORRISI FELICE &amp; C. S.A.S./MF GROUP SRL/ACTALIS S.P.A.</t>
  </si>
  <si>
    <t>Fornitura di Smart Card per il Sistema Carburanti Agevolati della RAFVG</t>
  </si>
  <si>
    <t>3880</t>
  </si>
  <si>
    <t>Y2D31AD21A</t>
  </si>
  <si>
    <t>Corso SSL formazione aggiuntiva Preposti</t>
  </si>
  <si>
    <t>3877</t>
  </si>
  <si>
    <t>Y1531F5D55</t>
  </si>
  <si>
    <t>Materiale di consumo per stampante Zebra</t>
  </si>
  <si>
    <t>3876</t>
  </si>
  <si>
    <t>YA131A8E57</t>
  </si>
  <si>
    <t>Supporti di backup</t>
  </si>
  <si>
    <t>3875</t>
  </si>
  <si>
    <t>YBA328500F</t>
  </si>
  <si>
    <t>Modulo personalizzato con etichette</t>
  </si>
  <si>
    <t>3874</t>
  </si>
  <si>
    <t>YA831B40B6</t>
  </si>
  <si>
    <t>Fornitura, per l’anno 2021, di materiale elettrico per la sede di Trieste: VSF 39-41-43</t>
  </si>
  <si>
    <t>3873</t>
  </si>
  <si>
    <t>Y0131A8683</t>
  </si>
  <si>
    <t>XELEX S.R.L.</t>
  </si>
  <si>
    <t>Servizio voce per cambio messaggio su numero assistenza Insiel</t>
  </si>
  <si>
    <t>3872</t>
  </si>
  <si>
    <t>YE431A88DE</t>
  </si>
  <si>
    <t>Rinnovo iscrizioni ad IIBA - International Institute of Business Analysis</t>
  </si>
  <si>
    <t>3871</t>
  </si>
  <si>
    <t>Y4F31A8FC5</t>
  </si>
  <si>
    <t>Fornitura espansioni di memoria per Insiel e centro tv regionale</t>
  </si>
  <si>
    <t>3870</t>
  </si>
  <si>
    <t>Y8C31A84C2</t>
  </si>
  <si>
    <t>Fornitura ed installazione display digital signage e carrello per sala Predonzani</t>
  </si>
  <si>
    <t>3869</t>
  </si>
  <si>
    <t>Pubblicazione di Avviso di bando gara in GURI:  Tender_10187-ID2837</t>
  </si>
  <si>
    <t>3868</t>
  </si>
  <si>
    <t>Z6E319FA45</t>
  </si>
  <si>
    <t>GIULIA BALESTRA</t>
  </si>
  <si>
    <t>Corso di formazione a distanza su Smart Working e SLC in ambito SSL</t>
  </si>
  <si>
    <t>3867</t>
  </si>
  <si>
    <t>Y0E31A880E</t>
  </si>
  <si>
    <t>Subscription n. 2 licenza di Adobe Photoshop e n. 1 licenza Adobe Dreamweaver fino al 12/11/2021</t>
  </si>
  <si>
    <t>3866</t>
  </si>
  <si>
    <t>Z443174C63</t>
  </si>
  <si>
    <t xml:space="preserve">Servizio di elaborazione dei cedolini stipendio del personale di Insiel
</t>
  </si>
  <si>
    <t>3865</t>
  </si>
  <si>
    <t xml:space="preserve">Quota associativa per all’anno 2021  </t>
  </si>
  <si>
    <t>3864</t>
  </si>
  <si>
    <t>Quota associativa per l'anno 2021</t>
  </si>
  <si>
    <t>3863</t>
  </si>
  <si>
    <t>Y8231A88ED</t>
  </si>
  <si>
    <t>walk2talk srl</t>
  </si>
  <si>
    <t>Formazione in Power Platform App Maker PRO per 3 persone</t>
  </si>
  <si>
    <t>3862</t>
  </si>
  <si>
    <t>Z5D3194F02</t>
  </si>
  <si>
    <t xml:space="preserve">Formazione Assinter Academy 2021 </t>
  </si>
  <si>
    <t>3861</t>
  </si>
  <si>
    <t>Rinnovo Apple Developer per pubblicazione app sullo store</t>
  </si>
  <si>
    <t>3860</t>
  </si>
  <si>
    <t>Y62319468D</t>
  </si>
  <si>
    <t>SOFTIME S.R.L.</t>
  </si>
  <si>
    <t>Modifica procedure di migrazione dati Spese Reversibili - RESYS</t>
  </si>
  <si>
    <t>3858</t>
  </si>
  <si>
    <t>Y32316555C</t>
  </si>
  <si>
    <t>EF CORPORATE EDUCATION S.R.L.</t>
  </si>
  <si>
    <t>Corso online di lingua inglese per Polizia Locale</t>
  </si>
  <si>
    <t>3857</t>
  </si>
  <si>
    <t>Y4B318F0EF</t>
  </si>
  <si>
    <t>(ISC)2, INC.</t>
  </si>
  <si>
    <t xml:space="preserve">Quota annuale anno 2021:
Corsi relativi alla sicurezza informatica </t>
  </si>
  <si>
    <t>3856</t>
  </si>
  <si>
    <t>Y62318BC4E</t>
  </si>
  <si>
    <t>AYNO VIDEOCONFERENZE S.R.L./FATICONI SPA</t>
  </si>
  <si>
    <t>Licenze per programma di videoconferenze per Direzione Cultura e Sport (16188270335)</t>
  </si>
  <si>
    <t>3854</t>
  </si>
  <si>
    <t>Y8A31930FA</t>
  </si>
  <si>
    <t>Fornitura di licenze e-learning in ambito Salute e Sicurezza</t>
  </si>
  <si>
    <t>3852</t>
  </si>
  <si>
    <t>YA8318CF2C</t>
  </si>
  <si>
    <t>Subscription n. 2 licenze LemonTree floating per 12 mesi</t>
  </si>
  <si>
    <t>3851</t>
  </si>
  <si>
    <t>Y1031852DD</t>
  </si>
  <si>
    <t>Fornitura di tastiere e mouse USB</t>
  </si>
  <si>
    <t>3850</t>
  </si>
  <si>
    <t>Y323181E42</t>
  </si>
  <si>
    <t>Fornitura e installazione prodotti multimediali per videoconferenza</t>
  </si>
  <si>
    <t>3848</t>
  </si>
  <si>
    <t>Y173196457</t>
  </si>
  <si>
    <t>Fornitura corpi illuminanti per il IV e V piano della sede di Trieste</t>
  </si>
  <si>
    <t>3847</t>
  </si>
  <si>
    <t>ZBD317C639</t>
  </si>
  <si>
    <t>LEGISLAZIONE TECNICA S.R.L.</t>
  </si>
  <si>
    <t>Partecipazione a webinar a corsi di aggiornamento personale interno</t>
  </si>
  <si>
    <t>3846</t>
  </si>
  <si>
    <t>Pubblicazione in GURI di Aggiudicazione Bando di Gara Tender_12520-ID3112</t>
  </si>
  <si>
    <t>3845</t>
  </si>
  <si>
    <t>Y71318F064</t>
  </si>
  <si>
    <t>A.MANZONI &amp; C. S.P.A./PIEMME SPA/TMEDIA SRL</t>
  </si>
  <si>
    <t>Pubblicazione su quotidiani nazionali e locali dell’avviso di aggiudicazione; Tender_10187-ID 2837</t>
  </si>
  <si>
    <t>3842</t>
  </si>
  <si>
    <t>8728482B33</t>
  </si>
  <si>
    <t>Consulenza specialistica Oracle</t>
  </si>
  <si>
    <t>3841</t>
  </si>
  <si>
    <t>Y81317BFDB</t>
  </si>
  <si>
    <t>Noleggio del certificato Code Signing per 3 anni</t>
  </si>
  <si>
    <t>3840</t>
  </si>
  <si>
    <t>YF5317BFBF</t>
  </si>
  <si>
    <t>Noleggio annuale delcertificato crittografico per accesso al servizio di posta elettronica regionale (posta.um.fvg.it)</t>
  </si>
  <si>
    <t>3839</t>
  </si>
  <si>
    <t>Y2A317B42C</t>
  </si>
  <si>
    <t>STT Srl Servizi Telematici Telefonici</t>
  </si>
  <si>
    <t>Rinnovo servizi di assistenza tecnica e manutenzione impianto videosorveglianza locali Data Center Insiel TS</t>
  </si>
  <si>
    <t>3837</t>
  </si>
  <si>
    <t>Y57317818D</t>
  </si>
  <si>
    <t>Fornitura tablet Microsoft per direzione Patrimonio</t>
  </si>
  <si>
    <t>3835</t>
  </si>
  <si>
    <t>YF83177DE2</t>
  </si>
  <si>
    <t>RITTAL SPA</t>
  </si>
  <si>
    <t>Riparazione e sostituzione straordinaria dei tiristori UPS del Data Center Disaster Recovery</t>
  </si>
  <si>
    <t>3834</t>
  </si>
  <si>
    <t>Y683191820</t>
  </si>
  <si>
    <t>TAG COMPANY SRL</t>
  </si>
  <si>
    <t>Software di protezione basato sulla deception e servizi a supporto per installazione e configurazione</t>
  </si>
  <si>
    <t>3833</t>
  </si>
  <si>
    <t>8745815AD8</t>
  </si>
  <si>
    <t>Servizio di manutenzione ordinaria ed evolutiva dell' App LavoroFVG</t>
  </si>
  <si>
    <t>3832</t>
  </si>
  <si>
    <t>Y983546EB8</t>
  </si>
  <si>
    <t>Partecipazione corso "La valutazione dei rischi in campo: saper riconoscere i rischi in qualsiasi situazione"</t>
  </si>
  <si>
    <t>3831</t>
  </si>
  <si>
    <t>ZF03149488</t>
  </si>
  <si>
    <t>3830</t>
  </si>
  <si>
    <t>YB43173892</t>
  </si>
  <si>
    <t>RIGO P. - STUDIO  ARCHIT. E INGEGN./ZANDEGIACOMO RIZIO' PIETRO INGEGNERE/CICUTTIN INGEGNERIARCHITETTURA/BENEDET MATTIA ING/COSENTINO BIAGIO ING./BETTUZZI IVALDI</t>
  </si>
  <si>
    <t>ZANDEGIACOMO RIZIO' PIETRO INGEGNERE</t>
  </si>
  <si>
    <t>Incarico di verifica progettuale inerente due interventi di manutenzione straordinaria per la sede Insiel di Trieste</t>
  </si>
  <si>
    <t>3829</t>
  </si>
  <si>
    <t>YE13182A21</t>
  </si>
  <si>
    <t>Attrezzature multimediali per sale riunioni Regione Friuli Venezia Giulia</t>
  </si>
  <si>
    <t>3827</t>
  </si>
  <si>
    <t>8742287B72</t>
  </si>
  <si>
    <t>QUID INFORMATICA SPA</t>
  </si>
  <si>
    <t>Servizio professionale ad alta specializzazione per attività di analisi, sviluppo e manutenzione di soluzioni in ambiente SAS</t>
  </si>
  <si>
    <t>3826</t>
  </si>
  <si>
    <t>YC13174CBE</t>
  </si>
  <si>
    <t>Manutenzione ordinaria e correttiva Piattaforma Prysm Appcontrol ed altri servizi professionali</t>
  </si>
  <si>
    <t>3825</t>
  </si>
  <si>
    <t>YD2316E965</t>
  </si>
  <si>
    <t xml:space="preserve">Acquisizione di un ulteriore abbonamento per formazione per l’area Tributi Comunali tramite portale Alfaggiorna - servizio NEWS e QUESTION TIME </t>
  </si>
  <si>
    <t>3824</t>
  </si>
  <si>
    <t>Y55319430C</t>
  </si>
  <si>
    <t>Azure Monetary Commitment Credits e subscription n. 1 licenza Power BI Pro</t>
  </si>
  <si>
    <t>3823</t>
  </si>
  <si>
    <t>Y15316CC06</t>
  </si>
  <si>
    <t>TMEDIA SRL</t>
  </si>
  <si>
    <t>Pubblicazione su quotidiano locale dell’avviso di aggiudicazione di bando di gara per: Tender_12520–ID 3112</t>
  </si>
  <si>
    <t>3821</t>
  </si>
  <si>
    <t>8733609225</t>
  </si>
  <si>
    <t>UNIDATA SPA</t>
  </si>
  <si>
    <t>Servizio di manutenzione suite open source OpenWISP e sistemi associati</t>
  </si>
  <si>
    <t>3820</t>
  </si>
  <si>
    <t>Y0E31671E5</t>
  </si>
  <si>
    <t>Servizi specialistici professionali di consulenza su piattaforma WSO2</t>
  </si>
  <si>
    <t>3819</t>
  </si>
  <si>
    <t>YBF33CCDEF</t>
  </si>
  <si>
    <t>3818</t>
  </si>
  <si>
    <t>Y16316711C</t>
  </si>
  <si>
    <t>Fornitura di terminali orologio per palazzo regionale via cassa di risparmio TS</t>
  </si>
  <si>
    <t>3817</t>
  </si>
  <si>
    <t>Y833167113</t>
  </si>
  <si>
    <t xml:space="preserve">Iscrizione a webinar </t>
  </si>
  <si>
    <t>3815</t>
  </si>
  <si>
    <t>Y0331670E4</t>
  </si>
  <si>
    <t>T-LAB DI LANCIA FRANCO</t>
  </si>
  <si>
    <t>Centro BioCrime – acquisto licenza sotware T-Lab per Sentiment
Analysis</t>
  </si>
  <si>
    <t>3814</t>
  </si>
  <si>
    <t>YB63167118</t>
  </si>
  <si>
    <t xml:space="preserve">Fornitura di Notebook per Servizio Prevenzione e Protezione </t>
  </si>
  <si>
    <t>3813</t>
  </si>
  <si>
    <t>8716376505</t>
  </si>
  <si>
    <t>Elaborazione di dati LIDAR per area pioppi</t>
  </si>
  <si>
    <t>3812</t>
  </si>
  <si>
    <t>87157711C3</t>
  </si>
  <si>
    <t>Piano energetico regionale, Servizi di adeguamento soluzione a
riuso di Lombardia Informatica</t>
  </si>
  <si>
    <t>3810</t>
  </si>
  <si>
    <t>Y213162894</t>
  </si>
  <si>
    <t>Servizio di Analisi/Sviluppo in tecnologia Apex - GIA</t>
  </si>
  <si>
    <t>3809</t>
  </si>
  <si>
    <t>YD23164D80</t>
  </si>
  <si>
    <t>SPAZIO TRE SNC DI ZANINI R. &amp; C.</t>
  </si>
  <si>
    <t>Fornitura di arredi per gli uffici della Presidenza della sede di Trieste</t>
  </si>
  <si>
    <t>3808</t>
  </si>
  <si>
    <t>YDE3163934</t>
  </si>
  <si>
    <t>Servizio di trasporto di documenti e apparecchiature - attività extra</t>
  </si>
  <si>
    <t>3807</t>
  </si>
  <si>
    <t>YDF315FDAA</t>
  </si>
  <si>
    <t>Servizi di analisi e progettazione Intranet SharePoint</t>
  </si>
  <si>
    <t>3806</t>
  </si>
  <si>
    <t>YBF315F8F6</t>
  </si>
  <si>
    <t>Servizio di facchinaggio presso le sedi Insiel</t>
  </si>
  <si>
    <t>3805</t>
  </si>
  <si>
    <t>Y12315F579</t>
  </si>
  <si>
    <t xml:space="preserve">Fornitura di due smartphone per ufficio di Presidenza </t>
  </si>
  <si>
    <t>3804</t>
  </si>
  <si>
    <t>Y92316CB66</t>
  </si>
  <si>
    <t>PIEMME SPA</t>
  </si>
  <si>
    <t>Pubblicazione su quotidiani nazionali e locali dell’avviso di aggiudicazione di bando di gara per: Tender_12520– ID 3112</t>
  </si>
  <si>
    <t>3803</t>
  </si>
  <si>
    <t>Y2D315F8D4</t>
  </si>
  <si>
    <t>Acquisto del credito postale SMA per le lettere per Screening periodo: dal 01/05/2021 al 31/05/2021</t>
  </si>
  <si>
    <t>3802</t>
  </si>
  <si>
    <t>Y8C315E74B</t>
  </si>
  <si>
    <t>Partecipazione a corso di  aggiornamento untenti interni</t>
  </si>
  <si>
    <t>3801</t>
  </si>
  <si>
    <t>Y70315DCCE</t>
  </si>
  <si>
    <t>STUDIO TECNICO FLEGO</t>
  </si>
  <si>
    <t>Progettazione impiantistica per la sede di via San Francesco 43 a Trieste</t>
  </si>
  <si>
    <t>3800</t>
  </si>
  <si>
    <t>Y43315F6EA</t>
  </si>
  <si>
    <t>BIENNALE INTERNAZIONALE DONNA</t>
  </si>
  <si>
    <t>Sponsorizzazione evento BID</t>
  </si>
  <si>
    <t>3799</t>
  </si>
  <si>
    <t>Y2D315C7CE</t>
  </si>
  <si>
    <t>Software Supersaas per la gestione dell'agenda delle postazioni di Coworking</t>
  </si>
  <si>
    <t>3796</t>
  </si>
  <si>
    <t>YE53154DD1</t>
  </si>
  <si>
    <t>SYSTEMATIKA DISTRIBUTION</t>
  </si>
  <si>
    <t>Noleggio di licenze Microsoft di tipo SPLA ad uso di Aziende Sanitarie ed enti locali della Regione FVG</t>
  </si>
  <si>
    <t>3795</t>
  </si>
  <si>
    <t>Y7E3154C87</t>
  </si>
  <si>
    <t>Rinnovo subscription Flexera Data Platform 1.800 server per 12
mesi COD. P200U604 - comprendente i moduli Normalize Server,
Technopedia Catalog ed i Content Pack Lifecycle Support and Info
e Information Security.</t>
  </si>
  <si>
    <t>3794</t>
  </si>
  <si>
    <t>Y4F315294F</t>
  </si>
  <si>
    <t>Formazione RLS per una persona</t>
  </si>
  <si>
    <t>3793</t>
  </si>
  <si>
    <t>Y663150072</t>
  </si>
  <si>
    <t>INSTALL.PRO. SRL</t>
  </si>
  <si>
    <t>Implementazione impianto di controllo accessi</t>
  </si>
  <si>
    <t>3792</t>
  </si>
  <si>
    <t>Y92314C4BB</t>
  </si>
  <si>
    <t>Attività per collegamenti MMG e PLS</t>
  </si>
  <si>
    <t>3791</t>
  </si>
  <si>
    <t>YF031486CE</t>
  </si>
  <si>
    <t>Noleggio annuale certificato per il voto.regione.fvg.it</t>
  </si>
  <si>
    <t>3790</t>
  </si>
  <si>
    <t>Y4F3147FB0</t>
  </si>
  <si>
    <t>Adobe Creative Cloud Centro Produzioni Televisive</t>
  </si>
  <si>
    <t>3789</t>
  </si>
  <si>
    <t>YB73147967</t>
  </si>
  <si>
    <t>VIIMA SOLUTIONS OY</t>
  </si>
  <si>
    <t>Acquisizione licenze viima</t>
  </si>
  <si>
    <t>3788</t>
  </si>
  <si>
    <t>Y153143249</t>
  </si>
  <si>
    <t>Prezi Plus team 3 utenti canone annuale</t>
  </si>
  <si>
    <t>3787</t>
  </si>
  <si>
    <t>YE43144DA5</t>
  </si>
  <si>
    <t>Fornitura di 5 monitor da 27 pollici</t>
  </si>
  <si>
    <t>3786</t>
  </si>
  <si>
    <t>Y343144D45</t>
  </si>
  <si>
    <t>Fornitura di 50 mini lettori di smart card</t>
  </si>
  <si>
    <t>3785</t>
  </si>
  <si>
    <t>Y7F3144AEF</t>
  </si>
  <si>
    <t>Lavori di bonifica piano terra sede Insiel TS</t>
  </si>
  <si>
    <t>3784</t>
  </si>
  <si>
    <t>YD83144F50</t>
  </si>
  <si>
    <t>Canone attraversamento a23</t>
  </si>
  <si>
    <t>3783</t>
  </si>
  <si>
    <t>Y673144F40</t>
  </si>
  <si>
    <t>3782</t>
  </si>
  <si>
    <t>YAC3144F38</t>
  </si>
  <si>
    <t>3781</t>
  </si>
  <si>
    <t>Y753144F1A</t>
  </si>
  <si>
    <t>3780</t>
  </si>
  <si>
    <t>YEB31438FB</t>
  </si>
  <si>
    <t>Fornitura dei servizi professionali necessari al subentro in
A.N.P.R. dellanagrafe comunale di Sappada</t>
  </si>
  <si>
    <t>3779</t>
  </si>
  <si>
    <t>Y9C3144DD9</t>
  </si>
  <si>
    <t>VIMA Controsoffitti snc</t>
  </si>
  <si>
    <t>Fornitura e posa in opera pareti in cartongesso EI 120</t>
  </si>
  <si>
    <t>3778</t>
  </si>
  <si>
    <t>Y743144602</t>
  </si>
  <si>
    <t>Quota abbonamento, a quotidiano locale</t>
  </si>
  <si>
    <t>3777</t>
  </si>
  <si>
    <t>Y2E3141B9C</t>
  </si>
  <si>
    <t>Fornitura di un monitor da 85" e carrello per Ufficio di Gabinetto</t>
  </si>
  <si>
    <t>3775</t>
  </si>
  <si>
    <t>Y62313E403</t>
  </si>
  <si>
    <t>Fornitura e installazione terminale orologio per stazione forestale di Barcis</t>
  </si>
  <si>
    <t>3774</t>
  </si>
  <si>
    <t>Pubblicazione in GURI di: Avviso bando di gara per: Tender_15623-ID3515</t>
  </si>
  <si>
    <t>3772</t>
  </si>
  <si>
    <t>Pubblicazione in GURI di: Avviso bando di gara per: Tender_14196–ID 3359</t>
  </si>
  <si>
    <t>3768</t>
  </si>
  <si>
    <t>YDF3136BC5</t>
  </si>
  <si>
    <t>Fornitura di tablet e accessori per progetto Biocrime</t>
  </si>
  <si>
    <t>3767</t>
  </si>
  <si>
    <t>YC1314FF7B</t>
  </si>
  <si>
    <t>Acquisto di una giornata aggiuntiva di formazione Scrum master e dell'accesso a 4 esami di certificazione</t>
  </si>
  <si>
    <t>3763</t>
  </si>
  <si>
    <t>Y6B31B2386</t>
  </si>
  <si>
    <t>IKEA ITALIA RETAIL SRL</t>
  </si>
  <si>
    <t>Acquisizione in MEPA di arredi IKEA per allestimento nuova sala relax - sede di Udine via del Cotonificio, 127</t>
  </si>
  <si>
    <t>3762</t>
  </si>
  <si>
    <t>8747583DD7</t>
  </si>
  <si>
    <t xml:space="preserve">Fornitura e posa in opera di cablaggio strutturato e servizi di installazione apparati presso le sedi EDR di Trieste, Gorizia e Pordenone
</t>
  </si>
  <si>
    <t>3758</t>
  </si>
  <si>
    <t>Y41312E600</t>
  </si>
  <si>
    <t xml:space="preserve">Formazione WSO2 per sistemisti e applicativi </t>
  </si>
  <si>
    <t>3757</t>
  </si>
  <si>
    <t>YDC312E88F</t>
  </si>
  <si>
    <t>Corso Il calcolo delle imposte: tutte le novità IRES e IRAP per le imprese</t>
  </si>
  <si>
    <t>3756</t>
  </si>
  <si>
    <t>Y7B312C2A6</t>
  </si>
  <si>
    <t>GRUPPO EUROCONFERENCE S.P.A.</t>
  </si>
  <si>
    <t>Formazione Giuristi esperti nella trasformazione digitale della pubblica amministrazione</t>
  </si>
  <si>
    <t>3755</t>
  </si>
  <si>
    <t>Y3F312A0D4</t>
  </si>
  <si>
    <t>Formazione 2021 sulle soft skill</t>
  </si>
  <si>
    <t>3754</t>
  </si>
  <si>
    <t>YF13129AE1</t>
  </si>
  <si>
    <t>Formazione specialistica per ASPP e RSPP – modulo B comune - 51 ore</t>
  </si>
  <si>
    <t>3752</t>
  </si>
  <si>
    <t>Y913126397</t>
  </si>
  <si>
    <t>Certificato SSL - WSO2 in cloud</t>
  </si>
  <si>
    <t>3750</t>
  </si>
  <si>
    <t>Y6A312447D</t>
  </si>
  <si>
    <t>Fornitura di Smart Card per il Sistema Carburanti Agevolati della
RAFVG</t>
  </si>
  <si>
    <t>3749</t>
  </si>
  <si>
    <t>Rinnovo quota associativa ASSINTER 2021</t>
  </si>
  <si>
    <t>3748</t>
  </si>
  <si>
    <t>Y153123C49</t>
  </si>
  <si>
    <t>Partecipazione corso "L'archivio Corrente Digitale Principi archivistici nei sistemi di produzione”</t>
  </si>
  <si>
    <t>3747</t>
  </si>
  <si>
    <t>Y663125DE2</t>
  </si>
  <si>
    <t>Abbonamenti quotidiano economico nazionale</t>
  </si>
  <si>
    <t>3746</t>
  </si>
  <si>
    <t>YB53120A44</t>
  </si>
  <si>
    <t>Formazione Qlik Sense</t>
  </si>
  <si>
    <t>3745</t>
  </si>
  <si>
    <t>Y21311FECF</t>
  </si>
  <si>
    <t xml:space="preserve">Sviluppo di una procedura per estrazione dei documenti presenti in ReSys Edilizia Scolastica </t>
  </si>
  <si>
    <t>3744</t>
  </si>
  <si>
    <t>YE83133B36</t>
  </si>
  <si>
    <t>EZDIRECT SRL</t>
  </si>
  <si>
    <t>Fornitura di webcam per videoconferenze</t>
  </si>
  <si>
    <t>3743</t>
  </si>
  <si>
    <t>Y323133B2E</t>
  </si>
  <si>
    <t>Fornitura di webcam per pc portatili -microfoni e RAM 32GB</t>
  </si>
  <si>
    <t>3742</t>
  </si>
  <si>
    <t>YBF3124ABB</t>
  </si>
  <si>
    <t>Monitoraggio Accessibilità - Fornitura di un software per la fase di rilievo e definizione delle soluzioni</t>
  </si>
  <si>
    <t>3741</t>
  </si>
  <si>
    <t>ZBA30FF63D</t>
  </si>
  <si>
    <t xml:space="preserve">FONDAZIONE POLITECNICO DI MILANO </t>
  </si>
  <si>
    <t>Formazione su Digitalizzazione e semplificazione dei processi della PA secondo le linee indicate nel piano triennale AgID</t>
  </si>
  <si>
    <t>3740</t>
  </si>
  <si>
    <t>YCF311D672</t>
  </si>
  <si>
    <t>3738</t>
  </si>
  <si>
    <t>Y523118F7F</t>
  </si>
  <si>
    <t>Acquisto di due edizioni dei corsi AGILE/SCRUM</t>
  </si>
  <si>
    <t>3737</t>
  </si>
  <si>
    <t>Y41311D087</t>
  </si>
  <si>
    <t>R.I.M.A.CO. SNC/ASCOOP ASCENSORI/BARICH ASCENSORI S.N.C.</t>
  </si>
  <si>
    <t>R.I.M.A.CO. SNC</t>
  </si>
  <si>
    <t>Servizio di manutenzione e gestione delle SIM degli impianti elevatori delle sedi di Trieste e Feletto Umberto</t>
  </si>
  <si>
    <t>3736</t>
  </si>
  <si>
    <t>YBF311C854</t>
  </si>
  <si>
    <t>Pubblicazione su quotidiano locale bando di gara per: Tender_15623 – ID 3515</t>
  </si>
  <si>
    <t>3735</t>
  </si>
  <si>
    <t>Y46311C812</t>
  </si>
  <si>
    <t>Pubblicazione su quotidiani locali e nazionali per bando di gara Tender_15623 – ID 3515</t>
  </si>
  <si>
    <t>3734</t>
  </si>
  <si>
    <t>Y4B311712D</t>
  </si>
  <si>
    <t>Servizio di supporto al progetto “Grandi Eventi”</t>
  </si>
  <si>
    <t>3733</t>
  </si>
  <si>
    <t>Y633115F22</t>
  </si>
  <si>
    <t>Attività di supporto alla migrazione della posta elettronica
regionale alla versione Exchange 2016, con riferimento al sistema
MultiUx</t>
  </si>
  <si>
    <t>3732</t>
  </si>
  <si>
    <t>YCE3115AA3</t>
  </si>
  <si>
    <t xml:space="preserve">Realizzazione di un servizio di reportistica da utilizzare on demand sulla piattaforma BOPmPay     </t>
  </si>
  <si>
    <t>3731</t>
  </si>
  <si>
    <t>Y2A3157F6C</t>
  </si>
  <si>
    <t>STEMA SRL</t>
  </si>
  <si>
    <t>Fornitura telefoni IP e accessori per adeguamento sedi EDR</t>
  </si>
  <si>
    <t>3730</t>
  </si>
  <si>
    <t>YDE3112DED</t>
  </si>
  <si>
    <t>Certificati SSL Standard per piattaforma di formazione LMS eAcademy</t>
  </si>
  <si>
    <t>3729</t>
  </si>
  <si>
    <t>Y613112D92</t>
  </si>
  <si>
    <t>NORDEST SERVIZI SRL/CGS Information Technology Srl</t>
  </si>
  <si>
    <t>CGS Information Technology Srl</t>
  </si>
  <si>
    <t>Workstation per il Centro Produzioni Televisive</t>
  </si>
  <si>
    <t>3728</t>
  </si>
  <si>
    <t>YED3111F57</t>
  </si>
  <si>
    <t>I.C.E. DI SANTERO GIANFRANCO</t>
  </si>
  <si>
    <t>Attività di progettazione e realizzazione Oracle per supporto AU, GASB</t>
  </si>
  <si>
    <t>3727</t>
  </si>
  <si>
    <t>Y883112283</t>
  </si>
  <si>
    <t>SMC TREVISO SRL</t>
  </si>
  <si>
    <t>Rinnovo annuale licenze Liferay DXP (Digital Experience Platform) Gold</t>
  </si>
  <si>
    <t>3726</t>
  </si>
  <si>
    <t>Y01311020C</t>
  </si>
  <si>
    <t>SEGNALETIKA SRL unipersonale</t>
  </si>
  <si>
    <t>Realizzazione segnaletica orizzontale</t>
  </si>
  <si>
    <t>3725</t>
  </si>
  <si>
    <t>Y523110736</t>
  </si>
  <si>
    <t xml:space="preserve">Partecipazione corso “Corso rappresentanti dei lavoratori per la sicurezza (RLS )" </t>
  </si>
  <si>
    <t>3723</t>
  </si>
  <si>
    <t>YA63153017</t>
  </si>
  <si>
    <t>TSF SRL</t>
  </si>
  <si>
    <t>Sistema di colloquio denominato “Add-On Medicina Generale FVG”</t>
  </si>
  <si>
    <t>3722</t>
  </si>
  <si>
    <t>Y4C35F73A2</t>
  </si>
  <si>
    <t>Pubblicazione sui quotidiani locali e nazionali di: Aggiudicazione di gara Tender_21880–ID4408</t>
  </si>
  <si>
    <t>3721</t>
  </si>
  <si>
    <t>Y7E314A5D9</t>
  </si>
  <si>
    <t>CGM - COMPUGROUP MEDICAL ITALIA SPA</t>
  </si>
  <si>
    <t>3720</t>
  </si>
  <si>
    <t>Y3E314A544</t>
  </si>
  <si>
    <t>BESTSOFT SRL</t>
  </si>
  <si>
    <t>3716</t>
  </si>
  <si>
    <t>Y9D310D0E9</t>
  </si>
  <si>
    <t>PIEMME SPA/A.MANZONI &amp; C. S.P.A.</t>
  </si>
  <si>
    <t>Pubblicazione su quotidiani nazionali e locali dell’avviso di esito di bando di gara per: Tender_14196 – ID 3359</t>
  </si>
  <si>
    <t>3715</t>
  </si>
  <si>
    <t>Y2A310D04F</t>
  </si>
  <si>
    <t>A.MANZONI &amp; C. S.P.A./TMEDIA SRL</t>
  </si>
  <si>
    <t>3714</t>
  </si>
  <si>
    <t>YF5310A9E1</t>
  </si>
  <si>
    <t>ISIWAY SRL</t>
  </si>
  <si>
    <t>Servizio di assessment per un progetto di migrazione tecnologica del sistema SIASI - Sistema Informativo Applicazioni Sanitarie Integrate</t>
  </si>
  <si>
    <t>3713</t>
  </si>
  <si>
    <t>Y0D310A437</t>
  </si>
  <si>
    <t>Fornitura di un tablet Apple ed accessori per Agenzia Regione Cronache</t>
  </si>
  <si>
    <t>3712</t>
  </si>
  <si>
    <t>Y2E3108BC6</t>
  </si>
  <si>
    <t>CESAP - CENTRO EUROPEO SVILUPPO APPLICAZIONI PLASTICHE S.R.L.</t>
  </si>
  <si>
    <t xml:space="preserve">Partecipazione corso “Misurazione, Monitoraggio e Verifica dell’Energy Saving </t>
  </si>
  <si>
    <t>3710</t>
  </si>
  <si>
    <t>8680358A05</t>
  </si>
  <si>
    <t>GOVONI IMPIANTI ELETTRICI SRL/ELETTROMATICA SRL con socio unico/I.C.I. SOC COOP A R.L./SIAS S.R.L./RIEL S.r.l.</t>
  </si>
  <si>
    <t>GOVONI IMPIANTI ELETTRICI SRL</t>
  </si>
  <si>
    <t>Manutenzione straordinaria per l’adeguamento alla normativa vigente dell’impianto elettrico e la realizzazione di un sistema di protezione antincendio presso la sede di Insiel di Gorizia</t>
  </si>
  <si>
    <t>3709</t>
  </si>
  <si>
    <t>Y83310B93C</t>
  </si>
  <si>
    <t>Installazione, configurazione e armonizzazione per reference application dei prodotti individuati per la realizzazione della toolchain del progetto IPP</t>
  </si>
  <si>
    <t>3708</t>
  </si>
  <si>
    <t>YC63103257</t>
  </si>
  <si>
    <t>Fornitura di un plotter per corpo forestale</t>
  </si>
  <si>
    <t>3707</t>
  </si>
  <si>
    <t>Y7131034EC</t>
  </si>
  <si>
    <t>Mascherine FFP2 cat III</t>
  </si>
  <si>
    <t>3705</t>
  </si>
  <si>
    <t>Y613100578</t>
  </si>
  <si>
    <t>Proroga tecnica dei servizi di manutenzione impianti logistici degli immobili presso le sedi Insiel - Global Service</t>
  </si>
  <si>
    <t>3704</t>
  </si>
  <si>
    <t>YC130FE389</t>
  </si>
  <si>
    <t>SEIT SYSTEM ENGINEERING &amp; INFORMATION TECHNOLOGY SRL</t>
  </si>
  <si>
    <t>Linea fonia Call Center Motorizzazione Civile FVG</t>
  </si>
  <si>
    <t>3703</t>
  </si>
  <si>
    <t>YE7311E9A9</t>
  </si>
  <si>
    <t>Manutenzione Autodesk per i dipendenti Regionali</t>
  </si>
  <si>
    <t>3701</t>
  </si>
  <si>
    <t>Y5030FDC9C</t>
  </si>
  <si>
    <t>Rinnovo licenza Autocad LT per la durata di 36 mesi</t>
  </si>
  <si>
    <t>3700</t>
  </si>
  <si>
    <t>Y6030FCA5F</t>
  </si>
  <si>
    <t>IDS Interacion Design Solution srl</t>
  </si>
  <si>
    <t>Interventi formativi sulla User Experience (UX)</t>
  </si>
  <si>
    <t>3699</t>
  </si>
  <si>
    <t>Z0330FB926</t>
  </si>
  <si>
    <t>3698</t>
  </si>
  <si>
    <t>Y0C30FA601</t>
  </si>
  <si>
    <t>Installazione telefoni Cisco presso sedi Regione FVG</t>
  </si>
  <si>
    <t>3697</t>
  </si>
  <si>
    <t>Y9330FA03B</t>
  </si>
  <si>
    <t>Rinnovo manutenzione Antivirus ESET Nod32 Protection
Advanced</t>
  </si>
  <si>
    <t>3696</t>
  </si>
  <si>
    <t>Y7230F9F2E</t>
  </si>
  <si>
    <t>ATTUALFOTO S.N.C.</t>
  </si>
  <si>
    <t>Centro BioCrime – fornitura macchina fotografica</t>
  </si>
  <si>
    <t>3693</t>
  </si>
  <si>
    <t>YDE30F7E85</t>
  </si>
  <si>
    <t>rinnovo biennale certificato SSL per www.sesamo.sanita.fvg.it</t>
  </si>
  <si>
    <t>3692</t>
  </si>
  <si>
    <t>YB430F7624</t>
  </si>
  <si>
    <t>Rinnovo subscription TX Text Control ActiveX Enterprise X19 Team per 12 mesi</t>
  </si>
  <si>
    <t>3691</t>
  </si>
  <si>
    <t>YDF30F76F2</t>
  </si>
  <si>
    <t>OCEAN INSTRUMENTS NEW ZEALAND</t>
  </si>
  <si>
    <t>Centro BioCrime – fornitura idrofono</t>
  </si>
  <si>
    <t>3690</t>
  </si>
  <si>
    <t>Y2A30F5DB1</t>
  </si>
  <si>
    <t>Acquisto Norme ISO per documentazione e definizione attività Ufficio Qualità</t>
  </si>
  <si>
    <t>3689</t>
  </si>
  <si>
    <t>Y3430F42F9</t>
  </si>
  <si>
    <t>LUTECH S.P.A./NORDEST SERVIZI SRL/BEANTECH SRL</t>
  </si>
  <si>
    <t>Servizio di manutenzione server x86 in ambito data center</t>
  </si>
  <si>
    <t>3687</t>
  </si>
  <si>
    <t>Y3230F1B37</t>
  </si>
  <si>
    <t>WSO2 API Cloud Micro e servizi di consulenza e supporto 2° livello su tecnologia WSO2</t>
  </si>
  <si>
    <t>3686</t>
  </si>
  <si>
    <t>8664757FA9</t>
  </si>
  <si>
    <t>Supporto sistemistico per il monitoraggio e la dismissione delle applicazioni operanti sulla piattaforma mainframe di Insiel</t>
  </si>
  <si>
    <t>3685</t>
  </si>
  <si>
    <t>Pubblicazione in GURI di: Avviso bando di gara per: Servizi assicurativi - Tender_13802</t>
  </si>
  <si>
    <t>3684</t>
  </si>
  <si>
    <t>YD430F258B</t>
  </si>
  <si>
    <t>Estensione del servizio di manutenzione ordinaria e straordinaria dell’ampliamento dell’infrastruttura radio in Frequenza Aeronautica AM</t>
  </si>
  <si>
    <t>3682</t>
  </si>
  <si>
    <t>Y7530EF36D</t>
  </si>
  <si>
    <t>Acquisto credito postale anticipato SMA per lettere screening dal 10/03/2021 al 30/04/2021</t>
  </si>
  <si>
    <t>3681</t>
  </si>
  <si>
    <t>YB530EE452</t>
  </si>
  <si>
    <t>Servizio di assistenza e manutenzione del prodotto MFP5 in uso presso i Dipartimenti delle Dipendenze</t>
  </si>
  <si>
    <t>3680</t>
  </si>
  <si>
    <t>Y8E30EE68E</t>
  </si>
  <si>
    <t>Servizi di formazione mediante abbonamento annuale Learner - IT Training per due persone</t>
  </si>
  <si>
    <t>3678</t>
  </si>
  <si>
    <t>Y6930F0E96</t>
  </si>
  <si>
    <t>1 corso Function Point base e 2 corsi Function Point avanzato per totali 27 partecipanti</t>
  </si>
  <si>
    <t>3677</t>
  </si>
  <si>
    <t>8662043004</t>
  </si>
  <si>
    <t>Acquisizione piattaforma open data Socrata</t>
  </si>
  <si>
    <t>3676</t>
  </si>
  <si>
    <t>YC330E9AA3</t>
  </si>
  <si>
    <t>Attrezzatura multimediale per sala di rappresentanza regionale di Trieste</t>
  </si>
  <si>
    <t>3675</t>
  </si>
  <si>
    <t>Y5030EEC65</t>
  </si>
  <si>
    <t>Mantenimento certificazione ANSI/TIA 942 Data center regionale</t>
  </si>
  <si>
    <t>3674</t>
  </si>
  <si>
    <t>Y0730F3DB5</t>
  </si>
  <si>
    <t>CASA DI CURA CITTA' DI UDINE SPA</t>
  </si>
  <si>
    <t>Sorveglianza sanitaria - Analisi di laboratorio per dipendenti Insiel</t>
  </si>
  <si>
    <t>3673</t>
  </si>
  <si>
    <t>YEA30E7A02</t>
  </si>
  <si>
    <t>GEATTI S.R.L.</t>
  </si>
  <si>
    <t>Fornitura di una colonnina acqua orientabile</t>
  </si>
  <si>
    <t>3672</t>
  </si>
  <si>
    <t>YC830E660F</t>
  </si>
  <si>
    <t>SOLVE.IT SRL</t>
  </si>
  <si>
    <t>Servizio di supporto applicativo soluzione Microfocus PPM</t>
  </si>
  <si>
    <t>3669</t>
  </si>
  <si>
    <t>YB330EACE0</t>
  </si>
  <si>
    <t>Verifica impianto  messa a terra per la sede Insiel di Trieste</t>
  </si>
  <si>
    <t>3668</t>
  </si>
  <si>
    <t>YFA30EBD12</t>
  </si>
  <si>
    <t>Pacchetto Giornate per Assessment Documentale</t>
  </si>
  <si>
    <t>3667</t>
  </si>
  <si>
    <t>Y9030E32B0</t>
  </si>
  <si>
    <t>Materiale informatico per per postazioni di coworking e tv 32 pollici professionale</t>
  </si>
  <si>
    <t>3666</t>
  </si>
  <si>
    <t>Certificato SSL semplice per il dominio fad.welfare.fvg.it</t>
  </si>
  <si>
    <t>3665</t>
  </si>
  <si>
    <t>YF530E3857</t>
  </si>
  <si>
    <t>Acquisto certificato biennale SSL Plus per rinnovo del certificato attualmente in uso per pubblicazione DNS https://sistemasociale.regione.fvg.it/</t>
  </si>
  <si>
    <t>3664</t>
  </si>
  <si>
    <t>Y3F30DEFC1</t>
  </si>
  <si>
    <t>TMEDIA SRL/PIEMME SPA/A.MANZONI &amp; C. S.P.A.</t>
  </si>
  <si>
    <t>Pubblicazione su quotidiano locale dell’avviso di pubblicazione bando di gara per: Servizi assicurativi - Tender_13802</t>
  </si>
  <si>
    <t>3663</t>
  </si>
  <si>
    <t>Y4E30ECA85</t>
  </si>
  <si>
    <t>Manutenzione delle aree verdi presso la sede Insiel di Trieste</t>
  </si>
  <si>
    <t>3661</t>
  </si>
  <si>
    <t>Y2030DC806</t>
  </si>
  <si>
    <t>Partecipazione al webinar “Data Analysis Expressions" 
per 1 persona</t>
  </si>
  <si>
    <t>3660</t>
  </si>
  <si>
    <t>YFA30D8D20</t>
  </si>
  <si>
    <t>Fornitura di un servizio di evoluzione del software Ares 2.0</t>
  </si>
  <si>
    <t>3659</t>
  </si>
  <si>
    <t>YAB30D8785</t>
  </si>
  <si>
    <t>GEDI: Manutenzione per le CU e le denunce mensili e annuali
anni 2021 - 2022</t>
  </si>
  <si>
    <t>3657</t>
  </si>
  <si>
    <t>YDA30D527F</t>
  </si>
  <si>
    <t>Consulenza ISO 22301</t>
  </si>
  <si>
    <t>3656</t>
  </si>
  <si>
    <t>Y2830D2962</t>
  </si>
  <si>
    <t>EURPEAN SPATIAL DATA RESEARCH (EURO SDR</t>
  </si>
  <si>
    <t>Formazione EuroSDR 2021 series of e-learning per 2 persone</t>
  </si>
  <si>
    <t>3655</t>
  </si>
  <si>
    <t>YA230D02B1</t>
  </si>
  <si>
    <t>Formazione su Networking IP in ambiente CISCO per 2 persone + 2 voucher esame 200-301 CCNA</t>
  </si>
  <si>
    <t>3654</t>
  </si>
  <si>
    <t>YA830CFD72</t>
  </si>
  <si>
    <t>TERRELOGICHE SRL</t>
  </si>
  <si>
    <t>Formazione per 2 persone su GIS Open Source Avanzato (QGIS)</t>
  </si>
  <si>
    <t>3653</t>
  </si>
  <si>
    <t>YB030CFF9A</t>
  </si>
  <si>
    <t>Servizio di manutenzione 12 mesi per il server RISC con serial
number 84AF6AW e per il Tape Drive con serial number
10WT097161</t>
  </si>
  <si>
    <t>3651</t>
  </si>
  <si>
    <t>YED30CCC64</t>
  </si>
  <si>
    <t>Formazione ISO 22301 e ISO 22000</t>
  </si>
  <si>
    <t>3650</t>
  </si>
  <si>
    <t>YDF30CF2C7</t>
  </si>
  <si>
    <t>SIMPATICO NETWORK S.R.L.</t>
  </si>
  <si>
    <t>n. 300 licenze MS refurbished EDU</t>
  </si>
  <si>
    <t>3649</t>
  </si>
  <si>
    <t>Y1630D71FD</t>
  </si>
  <si>
    <t>Pannelli fonoassorbenti per Aree CoWorking (sedi Regione)</t>
  </si>
  <si>
    <t>3648</t>
  </si>
  <si>
    <t>8883813268</t>
  </si>
  <si>
    <t>Predisposizione della rete locale presso la sede di Amaro (UD) per evento EYOF FVG 2023</t>
  </si>
  <si>
    <t>3647</t>
  </si>
  <si>
    <t>Y0230CB34A</t>
  </si>
  <si>
    <t>Fornitura di una serratura a cilindro con coppia chiavi</t>
  </si>
  <si>
    <t>3646</t>
  </si>
  <si>
    <t>YA430D7DCA</t>
  </si>
  <si>
    <t>PIEMME SPA/A.MANZONI &amp; C. S.P.A./TMEDIA SRL</t>
  </si>
  <si>
    <t>Pubblicazione su quotidiani nazionali e locali dell’avviso di pubblicazione bando di gara per: Servizi assicurativi - Tender_13802</t>
  </si>
  <si>
    <t>3645</t>
  </si>
  <si>
    <t>Y2B30C74CE</t>
  </si>
  <si>
    <t>Integrazione di punti di misurazione per l'ampliamento del sistema di monitoraggio energetico PME</t>
  </si>
  <si>
    <t>3644</t>
  </si>
  <si>
    <t>Y1D30CB5AA</t>
  </si>
  <si>
    <t xml:space="preserve">Partecipazione all’evento formativo: “DDD Open Space 2021" 
per due risorse interne in modalità Live Streeaming </t>
  </si>
  <si>
    <t>3643</t>
  </si>
  <si>
    <t>864521511C</t>
  </si>
  <si>
    <t>Attività di sviluppo software per adeguamento e-Fil FVGPay e instradatore multipiattaforma</t>
  </si>
  <si>
    <t>3642</t>
  </si>
  <si>
    <t>Y2E30C30FB</t>
  </si>
  <si>
    <t>Corso Exadata and Database Machine Administration</t>
  </si>
  <si>
    <t>3641</t>
  </si>
  <si>
    <t>YB530C1F71</t>
  </si>
  <si>
    <t xml:space="preserve">Partecipazione CORSO “POWER PLATFORM APP MAKER" in aula virtuale </t>
  </si>
  <si>
    <t>3640</t>
  </si>
  <si>
    <t>Y4430F5ED1</t>
  </si>
  <si>
    <t xml:space="preserve">Rinnovo licenze Cellbrite Ufed Touch, Cellbrite
Ufed Cloud Analyzer e X-Ways Forensic per il Centro Bio-Crime “Bio-crime Veterinary Medical Intelligence </t>
  </si>
  <si>
    <t>3639</t>
  </si>
  <si>
    <t>YEB30C04D1</t>
  </si>
  <si>
    <t>KNE SRL</t>
  </si>
  <si>
    <t>Servizio di caricamento, custodia e streaming video “on demand”</t>
  </si>
  <si>
    <t>3638</t>
  </si>
  <si>
    <t>Y9930C2795</t>
  </si>
  <si>
    <t>Proroga tecnica di due mesi del servizio di trasporto di documenti e apparecchiature nella regione FVG</t>
  </si>
  <si>
    <t>3637</t>
  </si>
  <si>
    <t>Y0C30B8123</t>
  </si>
  <si>
    <t>Spese condominiali e consumi della sede Insiel di Via del Cotonificio 127 di Udine</t>
  </si>
  <si>
    <t>3636</t>
  </si>
  <si>
    <t>Y4530BE2DC</t>
  </si>
  <si>
    <t xml:space="preserve">Servizi aggiuntivi doppiaggio video istituzionali </t>
  </si>
  <si>
    <t>3635</t>
  </si>
  <si>
    <t>Y5230BDE85</t>
  </si>
  <si>
    <t>Subscription n. 8 licenze JetBrains All Products Pack per 12 mesi</t>
  </si>
  <si>
    <t>3634</t>
  </si>
  <si>
    <t>Y8430BE136</t>
  </si>
  <si>
    <t>Rinnovo canone LIR it.mercurio-fvg anno 2021</t>
  </si>
  <si>
    <t>3632</t>
  </si>
  <si>
    <t>8647322BD9</t>
  </si>
  <si>
    <t>NETSQUARE SRL</t>
  </si>
  <si>
    <t>Servizio di supporto specialistico nel governo dell'azienda in ambito Sanità</t>
  </si>
  <si>
    <t>3631</t>
  </si>
  <si>
    <t>Y6A30BBEC0</t>
  </si>
  <si>
    <t>Estensione dell'affidamento del servizio manutenzione/assistenza sw Alice, compresi i moduli on-line</t>
  </si>
  <si>
    <t>3630</t>
  </si>
  <si>
    <t>YDD316293F</t>
  </si>
  <si>
    <t>BENUSSI ENRICO</t>
  </si>
  <si>
    <t xml:space="preserve">Controllo della nidificazione del Gabbiano reale presso lo stabile della sede Insiel di Trieste </t>
  </si>
  <si>
    <t>3629</t>
  </si>
  <si>
    <t>Y0830B2DB3</t>
  </si>
  <si>
    <t xml:space="preserve">Piattaforma Software Q-81® HSE WEB APP - realizzazione personalizzazioni </t>
  </si>
  <si>
    <t>3628</t>
  </si>
  <si>
    <t>Y6B30B3D99</t>
  </si>
  <si>
    <t>Corso di formazione Webinar, per formazione interna</t>
  </si>
  <si>
    <t>3627</t>
  </si>
  <si>
    <t>YD630B2C5B</t>
  </si>
  <si>
    <t xml:space="preserve">Partecipazione al corso “I Rappresentanti dei lavoratori per la sicurezza" </t>
  </si>
  <si>
    <t>3626</t>
  </si>
  <si>
    <t>86375668F2</t>
  </si>
  <si>
    <t>SOURCESENSE SRL</t>
  </si>
  <si>
    <t>Rinnovo manutenzione licenza Alfresco One - Enterprise Base
License (2 Prod, 2 Test CPUs) per 12 mesi</t>
  </si>
  <si>
    <t>3625</t>
  </si>
  <si>
    <t>Y6130AF063</t>
  </si>
  <si>
    <t>Formazione per quattro risorse interne: “ISO 20000 – Servizi IT certificazione per l’organizzazione dei servizi informatici”</t>
  </si>
  <si>
    <t>3624</t>
  </si>
  <si>
    <t>Y5630AF05D</t>
  </si>
  <si>
    <t>OTHER WORLD COMPUTING, INC</t>
  </si>
  <si>
    <t xml:space="preserve">SW MacDrive 10 per Centro Produzioni Televisive </t>
  </si>
  <si>
    <t>3623</t>
  </si>
  <si>
    <t>Y8C30B38C4</t>
  </si>
  <si>
    <t>Fornitura alimentatori AC per apparati RPR</t>
  </si>
  <si>
    <t>3620</t>
  </si>
  <si>
    <t>Y4730AC033</t>
  </si>
  <si>
    <t>Studio tecnico ing. Umberto Gianolla</t>
  </si>
  <si>
    <t>Integrazione incarico progettazione esecutiva e coordinamento della sicurezza in fase di progettazione per i lavori di ristrutturazione del piano terra della sede di Trieste</t>
  </si>
  <si>
    <t>3619</t>
  </si>
  <si>
    <t>863202083E</t>
  </si>
  <si>
    <t>TECHFRIULI SRL</t>
  </si>
  <si>
    <t>Servizio di conduzione applicativa, manutenzione e assistenza alla gestione giuridica ed economica</t>
  </si>
  <si>
    <t>3618</t>
  </si>
  <si>
    <t>YF130A106F</t>
  </si>
  <si>
    <t>Formazione su design di tassonomia e metadati per due persone dell'area Architettura e soluzioni IT</t>
  </si>
  <si>
    <t>3617</t>
  </si>
  <si>
    <t>YF530A05BF</t>
  </si>
  <si>
    <t>UNINDUSTRIA SERVIZI &amp; FORMAZIONE TREVISO PORDENONE S.C.AR.L.</t>
  </si>
  <si>
    <t>Corso Cyber Security - compliance e responsabilità per 1 persona</t>
  </si>
  <si>
    <t>3616</t>
  </si>
  <si>
    <t>Y2A30E3E6A</t>
  </si>
  <si>
    <t>3615</t>
  </si>
  <si>
    <t>Pubblicazione in GURI di: Avviso di bando esito di gara: Tender_12192–ID2680</t>
  </si>
  <si>
    <t>3613</t>
  </si>
  <si>
    <t>Y00309B6F7</t>
  </si>
  <si>
    <t>Partecipazione al webinar formazione interna</t>
  </si>
  <si>
    <t>3612</t>
  </si>
  <si>
    <t>Y58309B436</t>
  </si>
  <si>
    <t xml:space="preserve">Fornitura caselle PEC per Regione FVG e Aziende Sanitarie anno 2021
</t>
  </si>
  <si>
    <t>3611</t>
  </si>
  <si>
    <t>Y0530969E0</t>
  </si>
  <si>
    <t>Fornitura di software e dispositivi per Ipovedenti</t>
  </si>
  <si>
    <t>3610</t>
  </si>
  <si>
    <t>Y683095775</t>
  </si>
  <si>
    <t>3609</t>
  </si>
  <si>
    <t>Y0C309D3B1</t>
  </si>
  <si>
    <t>3608</t>
  </si>
  <si>
    <t>Y2630F3951</t>
  </si>
  <si>
    <t>KAISER + KRAFT S.P.A.</t>
  </si>
  <si>
    <t xml:space="preserve">Fornitura staffe per biciclette </t>
  </si>
  <si>
    <t>3607</t>
  </si>
  <si>
    <t>YAD3093A03</t>
  </si>
  <si>
    <t>Fornitura di un monitor 27" e accessori digitali</t>
  </si>
  <si>
    <t>3606</t>
  </si>
  <si>
    <t>Y943096933</t>
  </si>
  <si>
    <t>Partecipazione al corso “Sicurezza sul Lavoro – Formazione per preposti" Confindustria UD</t>
  </si>
  <si>
    <t>3605</t>
  </si>
  <si>
    <t>Y5730921DA</t>
  </si>
  <si>
    <t xml:space="preserve">Webinar “La dichiarazione annuale IVA” 
</t>
  </si>
  <si>
    <t>3604</t>
  </si>
  <si>
    <t>Y4930923F6</t>
  </si>
  <si>
    <t>Cuffie per Smart Working</t>
  </si>
  <si>
    <t>3603</t>
  </si>
  <si>
    <t>8625938D36</t>
  </si>
  <si>
    <t>RO TECHNOLOGY SRL</t>
  </si>
  <si>
    <t>Servizio di supporto applicativo in ambito mainframe</t>
  </si>
  <si>
    <t>3602</t>
  </si>
  <si>
    <t>Y2B308ECD0</t>
  </si>
  <si>
    <t>Rinnovo dei contratti di manutenzione del software Kofax Capture</t>
  </si>
  <si>
    <t>3601</t>
  </si>
  <si>
    <t>YCD308E679</t>
  </si>
  <si>
    <t>Terminale orologio per Villa Manin con Installazione</t>
  </si>
  <si>
    <t>3600</t>
  </si>
  <si>
    <t>86264969B1</t>
  </si>
  <si>
    <t>W7ESU 2021 M365 Alng Per Device - per utenza Regione</t>
  </si>
  <si>
    <t>3598</t>
  </si>
  <si>
    <t>86271884C1</t>
  </si>
  <si>
    <t>Potenziamento Infrastruttura Contact Center CUP ARCS</t>
  </si>
  <si>
    <t>3596</t>
  </si>
  <si>
    <t>862453034E</t>
  </si>
  <si>
    <t>IS COPY S.R.L. S.B./BEANTECH SRL/SIDERA SRL</t>
  </si>
  <si>
    <t>Fornitura di pc portatili per la Regione Autonoma FVG</t>
  </si>
  <si>
    <t>3595</t>
  </si>
  <si>
    <t>YDC308A8D3</t>
  </si>
  <si>
    <t>Adobe Connect Training virtuale class 200 e Adobe Connect Webinar named Mgr 500 St - Subscription annuale</t>
  </si>
  <si>
    <t>3594</t>
  </si>
  <si>
    <t>8624016B21</t>
  </si>
  <si>
    <t>HYPERBOREA SRL</t>
  </si>
  <si>
    <t>Acquisizione di licenze d’uso della Suite Arianna e relativi servizi</t>
  </si>
  <si>
    <t>3592</t>
  </si>
  <si>
    <t>Y833081D24</t>
  </si>
  <si>
    <t>Master contabilità per 1 persona</t>
  </si>
  <si>
    <t>3591</t>
  </si>
  <si>
    <t>YA03080B77</t>
  </si>
  <si>
    <t xml:space="preserve">Rinnovo manutenzione per n. 7 licenze Quest Toad for Oracle
Xpert Edition per 36 mesi cod. XPT-TOD-KS
Rinnovo manutenzione per n. 7 licenze Quest Toad for Oracle
Xpert Edition per 36 mesi cod. XPT-TOD-KS
</t>
  </si>
  <si>
    <t>3588</t>
  </si>
  <si>
    <t>Y0E30F8535</t>
  </si>
  <si>
    <t>NET IMPIANTI SRL/QUERCIAMBIENTE SOC.COOP.A R.L./SPHERAE S.R.L./PERTOT S.R.L. ECOLOGIA/SERVIZI /FRIUL JULIA APPALTI S.R.L.</t>
  </si>
  <si>
    <t>Fornitura del servizio di raccolta e smaltimento rifiuti per le sedi Insiel</t>
  </si>
  <si>
    <t>3587</t>
  </si>
  <si>
    <t>8631551537</t>
  </si>
  <si>
    <t>ARUBA SPA</t>
  </si>
  <si>
    <t>Servizi a canone per l'erogazione dei servizi di Firma Remota e Automatica</t>
  </si>
  <si>
    <t>3586</t>
  </si>
  <si>
    <t>Y4E3080EDB</t>
  </si>
  <si>
    <t>STUDIO TECNICO MICHELE SAVRON</t>
  </si>
  <si>
    <t>Consulenza tecnica per la ripartizione delle spese di climatizzazione della sede di Feletto
Umberto</t>
  </si>
  <si>
    <t>3585</t>
  </si>
  <si>
    <t>YB730C23E7</t>
  </si>
  <si>
    <t>Corso COMISTI-21 Comunicazione Istituzionale</t>
  </si>
  <si>
    <t>3584</t>
  </si>
  <si>
    <t>YC730C2255</t>
  </si>
  <si>
    <t>CENTRO STUDI ENTI LOCALI SRL/Randstad Italia Spa/MEDIACONSULT SRL</t>
  </si>
  <si>
    <t>Corso SELPERS-21 Valutazione e selezione del personale</t>
  </si>
  <si>
    <t>3583</t>
  </si>
  <si>
    <t>Y9E30C2211</t>
  </si>
  <si>
    <t>GUSSO SILVIA/I.P.I INGEGNERIA PER L'INDUSTRIA SOCIETA' A RESPONSABILITA' LIMITATA/NEMESI A.C.E.S</t>
  </si>
  <si>
    <t>GUSSO SILVIA</t>
  </si>
  <si>
    <t>Corso DISAB-21 Progetto di vita e presa in carico integrata della persona con disabilità</t>
  </si>
  <si>
    <t>3582</t>
  </si>
  <si>
    <t>Y0430C21BD</t>
  </si>
  <si>
    <t>BARBIANI ERICA/NEMESI A.C.E.S</t>
  </si>
  <si>
    <t>BARBIANI ERICA</t>
  </si>
  <si>
    <t>Corso PITCHING-21</t>
  </si>
  <si>
    <t>3581</t>
  </si>
  <si>
    <t>Y7330C2143</t>
  </si>
  <si>
    <t>LO STATO DEI LUOGHI ETS/NEMESI A.C.E.S</t>
  </si>
  <si>
    <t>LO STATO DEI LUOGHI ETS</t>
  </si>
  <si>
    <t>Corso RIGURB-21 Organizzare la rigenerazione urbana attraverso la cultura (e l’innovazione sociale)</t>
  </si>
  <si>
    <t>3579</t>
  </si>
  <si>
    <t>Y6030AEE28</t>
  </si>
  <si>
    <t>Corso MEMCOMM-21  Membri di commissioni e organi collegiali: gestione fiscale.....</t>
  </si>
  <si>
    <t>3578</t>
  </si>
  <si>
    <t>YE630AAA58</t>
  </si>
  <si>
    <t>CRISMANI Avv.to ANDREA</t>
  </si>
  <si>
    <t xml:space="preserve">Corso TERZSETT-21 La disciplina del Terzo settore
</t>
  </si>
  <si>
    <t>3577</t>
  </si>
  <si>
    <t>Y9130AA9FC</t>
  </si>
  <si>
    <t xml:space="preserve">Corso PMI-21 La dimensione di PMI
</t>
  </si>
  <si>
    <t>3576</t>
  </si>
  <si>
    <t>YCD3085658</t>
  </si>
  <si>
    <t>I-CONTACT SRL</t>
  </si>
  <si>
    <t>SMS hosting per Servizi al Cittadino</t>
  </si>
  <si>
    <t>3575</t>
  </si>
  <si>
    <t>Y0430AA747</t>
  </si>
  <si>
    <t>GIUBILEO FRANCESCO/SIMEONI Sandra</t>
  </si>
  <si>
    <t xml:space="preserve">Corso TESSECFVG-21 Il tessuto economico del Friuli Venezia Giulia e analisi dei trend in atto </t>
  </si>
  <si>
    <t>3574</t>
  </si>
  <si>
    <t>Y0E30AA708</t>
  </si>
  <si>
    <t>Corso PROCBONIF-21 I procedimenti di bonifica speciali e semplificati</t>
  </si>
  <si>
    <t>3572</t>
  </si>
  <si>
    <t>YDB30AA666</t>
  </si>
  <si>
    <t>PROMO P.A. FONDAZIONE/MEDIACONSULT SRL</t>
  </si>
  <si>
    <t xml:space="preserve">Corso GESTBENCULT-21 Il partenariato pubblico/privato per la gestione dei beni culturali: modelli ed esperienze di coprogettazione.
</t>
  </si>
  <si>
    <t>3571</t>
  </si>
  <si>
    <t>Y3130AA5AE</t>
  </si>
  <si>
    <t xml:space="preserve">Corso DANNOAMB-21 Il danno ambientale: quadro normativo
</t>
  </si>
  <si>
    <t>3570</t>
  </si>
  <si>
    <t>Y9B30AA9BD</t>
  </si>
  <si>
    <t xml:space="preserve">Corso INCA-21 Introduzione alla cartografia
</t>
  </si>
  <si>
    <t>3569</t>
  </si>
  <si>
    <t>YC630976AD</t>
  </si>
  <si>
    <t xml:space="preserve">Corso GESTRIFNORM-21 Gestione rifiuti: parte quarta del Dlgs 152/2006, il nuovo quadro normativo
</t>
  </si>
  <si>
    <t>3568</t>
  </si>
  <si>
    <t>YD33097642</t>
  </si>
  <si>
    <t>GRILLO ANNA</t>
  </si>
  <si>
    <t xml:space="preserve">Corso COLLOBB-21 Disposizioni normative in materia di collocamento obbligatorio presso le amministrazioni pubbliche (Direttiva n.1/2019)
</t>
  </si>
  <si>
    <t>3567</t>
  </si>
  <si>
    <t>Y8130974BF</t>
  </si>
  <si>
    <t>NAPOLITANO SALVATORE/PROMO P.A. FONDAZIONE</t>
  </si>
  <si>
    <t xml:space="preserve">Corso SEMPCIRCSTRAD-21 Dall’emergenza sanitaria alle semplificazioni e all’innovazione in materia di circolazione stradale
</t>
  </si>
  <si>
    <t>3566</t>
  </si>
  <si>
    <t>Y5B309744F</t>
  </si>
  <si>
    <t>QSM S.r.l./DIREKTA S.R.L. - ISTITUTO DI ALTA FORMAZIONE GIURIDICA ED ECONOMICA</t>
  </si>
  <si>
    <t>DIREKTA S.R.L. - ISTITUTO DI ALTA FORMAZIONE GIURIDICA ED ECONOMICA</t>
  </si>
  <si>
    <t>Corso MEDCONC-21 - Corso per Mediatore/conciliatore</t>
  </si>
  <si>
    <t>3565</t>
  </si>
  <si>
    <t>Y793097392</t>
  </si>
  <si>
    <t xml:space="preserve">Corso CONGFISC-21 Conguaglio 2020, assistenza fiscale e ultime novità per i sostituti d’imposta
</t>
  </si>
  <si>
    <t>3564</t>
  </si>
  <si>
    <t>Y1130972FE</t>
  </si>
  <si>
    <t xml:space="preserve">Corso COMVISREP-21 Comunicazione visiva nelle reportistiche
</t>
  </si>
  <si>
    <t>3563</t>
  </si>
  <si>
    <t>YC230971AD</t>
  </si>
  <si>
    <t xml:space="preserve">Corso AIA-21 Autorizzazione integrata ambientale: quadro normativo
</t>
  </si>
  <si>
    <t>3562</t>
  </si>
  <si>
    <t>Y19308E7F6</t>
  </si>
  <si>
    <t>BARTOLI/BEANTECH SRL/REISS ROMOLI SRL</t>
  </si>
  <si>
    <t>BARTOLI</t>
  </si>
  <si>
    <t xml:space="preserve">Corso VISION2020-21 Sicurezza vision 2020 (corso dedicato al personale tecnico)
</t>
  </si>
  <si>
    <t>3561</t>
  </si>
  <si>
    <t>Y0C308D6BB</t>
  </si>
  <si>
    <t>REISS ROMOLI SRL/ADECCO FORMAZIONE (NEW)</t>
  </si>
  <si>
    <t xml:space="preserve">Corso TECWEB-21 "L’impatto delle Tecnologie Web e Mobile: e-government, smart city, sanità. Esempi di sistemi digitali esistenti, impatto sui cittadini e governance."
</t>
  </si>
  <si>
    <t>3560</t>
  </si>
  <si>
    <t>YD7308D68A</t>
  </si>
  <si>
    <t>ADECCO FORMAZIONE (NEW)/REISS ROMOLI SRL</t>
  </si>
  <si>
    <t xml:space="preserve">Corso INFOGRAF-21 Grafica ed infografica
</t>
  </si>
  <si>
    <t>3559</t>
  </si>
  <si>
    <t>YB1308D61A</t>
  </si>
  <si>
    <t xml:space="preserve">Corso VERBORGCOLL-21 Tecniche di verbalizzazione e formalizzazione delle decisioni negli organi collegiali
</t>
  </si>
  <si>
    <t>3558</t>
  </si>
  <si>
    <t>Y34308D5BF</t>
  </si>
  <si>
    <t>PROMO P.A. FONDAZIONE/DAPAS</t>
  </si>
  <si>
    <t xml:space="preserve">Corso SANZAMM-21 Sanzioni amministrative e procedimento sanzionatorio
</t>
  </si>
  <si>
    <t>3557</t>
  </si>
  <si>
    <t>Y50308D573</t>
  </si>
  <si>
    <t>BALDUCCI ROMANO FABIO (AVV.)/DEANA FRANCESCO/REISS ROMOLI SRL</t>
  </si>
  <si>
    <t>BALDUCCI ROMANO FABIO (AVV.)</t>
  </si>
  <si>
    <t xml:space="preserve">Corso LEGEUR-21 Principi della legislazione europea ed efficacia delle norme comunitarie nell'ambito dell'ord. reg.
</t>
  </si>
  <si>
    <t>3556</t>
  </si>
  <si>
    <t>YC3308D512</t>
  </si>
  <si>
    <t xml:space="preserve">Corso OBBPUBBL-21 Obblighi di pubblicità e trasparenza previsti dalla  Legge 4 agosto 2017, n. 124 (Legge annuale per il mercato e la concorrenza) – applicazione casi pratici
</t>
  </si>
  <si>
    <t>3555</t>
  </si>
  <si>
    <t>YCF308CF7B</t>
  </si>
  <si>
    <t xml:space="preserve">Corso RESPDIPPUB-21 Le diverse forme di responsabilità in cui incorre il dipendente pubblico nell'esercizio delle proprie funzioni
</t>
  </si>
  <si>
    <t>3554</t>
  </si>
  <si>
    <t>Y82308CD5B</t>
  </si>
  <si>
    <t>REISS ROMOLI SRL/PROMO P.A. FONDAZIONE/MEDIACONSULT SRL</t>
  </si>
  <si>
    <t xml:space="preserve">Corso ANTIMAFIA-21 La normativa antimafia e le misure di prevenzione. D.Lgs 6 settembre 2011, n. 159. </t>
  </si>
  <si>
    <t>3552</t>
  </si>
  <si>
    <t>Y83308CCA5</t>
  </si>
  <si>
    <t>REISS ROMOLI SRL/PROMO P.A. FONDAZIONE/COLAGIOVANNI PATRIZIA</t>
  </si>
  <si>
    <t>COLAGIOVANNI PATRIZIA</t>
  </si>
  <si>
    <t xml:space="preserve">Corso ORARIOLAV-21 La disciplina dell'orario di lavoro, dei permessi e delle assenze
</t>
  </si>
  <si>
    <t>3551</t>
  </si>
  <si>
    <t>Y79308CBE9</t>
  </si>
  <si>
    <t>DAPAS/REISS ROMOLI SRL/ADECCO FORMAZIONE (NEW)/VICENZOTTO</t>
  </si>
  <si>
    <t>VICENZOTTO</t>
  </si>
  <si>
    <t xml:space="preserve">Corso SG_05-21 La disciplina dell’accesso agli atti
</t>
  </si>
  <si>
    <t>3550</t>
  </si>
  <si>
    <t>YEF308CA61</t>
  </si>
  <si>
    <t>COIM IDEA SRL/DAPAS</t>
  </si>
  <si>
    <t>COIM IDEA SRL</t>
  </si>
  <si>
    <t xml:space="preserve">Corso PROCAMM-21 Il procedimento amministrativo e la gestione delle istanze
  </t>
  </si>
  <si>
    <t>3549</t>
  </si>
  <si>
    <t>Y4F308C96A</t>
  </si>
  <si>
    <t>ADECCO FORMAZIONE (NEW)/FRANCO NICASTRO/PROMO P.A. FONDAZIONE/REISS ROMOLI SRL</t>
  </si>
  <si>
    <t>FRANCO NICASTRO</t>
  </si>
  <si>
    <t xml:space="preserve">Corso OBBTRASP-21 Gli obblighi di trasparenza per le pubbliche amministrazioni (D.Lgs. n.33/2013)
</t>
  </si>
  <si>
    <t>3548</t>
  </si>
  <si>
    <t>YCC308C2E8</t>
  </si>
  <si>
    <t>MEDIACONSULT SRL/PROMO P.A. FONDAZIONE/REISS ROMOLI SRL/ADECCO FORMAZIONE (NEW)</t>
  </si>
  <si>
    <t>Corso CONSIP-21 Gli acquisti telematici e l'uso efficace del programma CONSIP</t>
  </si>
  <si>
    <t>3547</t>
  </si>
  <si>
    <t>YF6308C276</t>
  </si>
  <si>
    <t>VERIFICHE-21 - DURC, CIG, CUP, verifiche AvcPass, tracciabilità ed Equitalia</t>
  </si>
  <si>
    <t>3546</t>
  </si>
  <si>
    <t>YC1308C1E7</t>
  </si>
  <si>
    <t>DAPAS/REISS ROMOLI SRL/FRANCO NICASTRO/ADECCO FORMAZIONE (NEW)</t>
  </si>
  <si>
    <t>Corso INCOMP-21 Disciplina delle incompatibilità del pubblico dipendete</t>
  </si>
  <si>
    <t>3545</t>
  </si>
  <si>
    <t>YEE308C149</t>
  </si>
  <si>
    <t>VICENZOTTO/REISS ROMOLI SRL/BALDUCCI ROMANO FABIO (AVV.)/MEDIACONSULT SRL</t>
  </si>
  <si>
    <t>Corso TUTDATIPERS-21 Disciplina sulla tutela dei dati personali: approfondimenti e casi pratici</t>
  </si>
  <si>
    <t>3544</t>
  </si>
  <si>
    <t>YA1308AA92</t>
  </si>
  <si>
    <t>DAPAS/CENTRO STUDI ENTI LOCALI SRL/ADECCO FORMAZIONE (NEW)</t>
  </si>
  <si>
    <t>DAPAS</t>
  </si>
  <si>
    <t>Corso SA_09-21 Atti e provvedimenti amministrativi: percorso di redazione</t>
  </si>
  <si>
    <t>3543</t>
  </si>
  <si>
    <t>Y9F308A426</t>
  </si>
  <si>
    <t>CENTRO STUDI ENTI LOCALI SRL/PROMO P.A. FONDAZIONE/REISS ROMOLI SRL/MEDIACONSULT SRL</t>
  </si>
  <si>
    <t>Corso SA_01-21 - Acquisizione di beni e servizi sotto-soglia e in economia</t>
  </si>
  <si>
    <t>3542</t>
  </si>
  <si>
    <t>Y6C30C2542</t>
  </si>
  <si>
    <t>NEMESI A.C.E.S</t>
  </si>
  <si>
    <t>Corso SERVONLINE-21 - Servizi on line e portali</t>
  </si>
  <si>
    <t>3541</t>
  </si>
  <si>
    <t>Y7230C24EA</t>
  </si>
  <si>
    <t>MEDIACONSULT SRL/PROMO P.A. FONDAZIONE/PIRENE SRL</t>
  </si>
  <si>
    <t>Corso GESTSMART-21 - La nuova gestione dello smart Work</t>
  </si>
  <si>
    <t>3540</t>
  </si>
  <si>
    <t>YDD30C2457</t>
  </si>
  <si>
    <t xml:space="preserve">Corso COMORGCOLL-21 Comunicazione istituzionale per l’organo collegiale
</t>
  </si>
  <si>
    <t>3539</t>
  </si>
  <si>
    <t>Y7932672B3</t>
  </si>
  <si>
    <t>Adeguamento del cablaggio presso la sede di backup della SORES Ospedale di Palmanova</t>
  </si>
  <si>
    <t>3536</t>
  </si>
  <si>
    <t>YBC307BCBB</t>
  </si>
  <si>
    <t>TEAMSYSTEM SPA</t>
  </si>
  <si>
    <t>Implementazioni STR per FVG Strade e servizi professionali e migrazione in server farm</t>
  </si>
  <si>
    <t>3534</t>
  </si>
  <si>
    <t>Y523073D22</t>
  </si>
  <si>
    <t>Formazione per lead auditor</t>
  </si>
  <si>
    <t>3533</t>
  </si>
  <si>
    <t>YA23073D20</t>
  </si>
  <si>
    <t>Formazione ISO 19011</t>
  </si>
  <si>
    <t>3531</t>
  </si>
  <si>
    <t>Y49307166E</t>
  </si>
  <si>
    <t>POLO TECNOLOGICO DI PORDENONE</t>
  </si>
  <si>
    <t xml:space="preserve">Sponsorizzazione progetto Hakathon per gli ITS della regione sull'invecchiamento attivo - progetto internazionale </t>
  </si>
  <si>
    <t>3528</t>
  </si>
  <si>
    <t>Y623070F71</t>
  </si>
  <si>
    <t>Deposito del marchio italiano CLOUDINSIEL e figura in 4 classi</t>
  </si>
  <si>
    <t>3527</t>
  </si>
  <si>
    <t>Y383070AFC</t>
  </si>
  <si>
    <t>SIFA S.R.L.</t>
  </si>
  <si>
    <t>Proroga servizio monitoraggio rassegna stampa</t>
  </si>
  <si>
    <t>3526</t>
  </si>
  <si>
    <t>Y1A30765ED</t>
  </si>
  <si>
    <t>Pubblicazione su quotidiani nazionali e locali dell’avviso di aggiudicazione:; Bando di gara Tender_12192-ID2680</t>
  </si>
  <si>
    <t>3525</t>
  </si>
  <si>
    <t>Rinnovo quota associativa ANORC 2021</t>
  </si>
  <si>
    <t>3523</t>
  </si>
  <si>
    <t>Rinnovo quota associativa HL7 Italia per 9 soci</t>
  </si>
  <si>
    <t>3522</t>
  </si>
  <si>
    <t>YAD3073B30</t>
  </si>
  <si>
    <t>Formazione HL7 e FHIR Fundamentals erogata da HL7 Italia per 11 persone</t>
  </si>
  <si>
    <t>3521</t>
  </si>
  <si>
    <t>Y693073B7D</t>
  </si>
  <si>
    <t>Formazione FHIR Intermediate (HL7 International) per 7 persone</t>
  </si>
  <si>
    <t>3520</t>
  </si>
  <si>
    <t>YEB306C789</t>
  </si>
  <si>
    <t xml:space="preserve">geom. Luca Bliznakoff </t>
  </si>
  <si>
    <t>Pratiche edilizie relativamente ai lavori di ristrutturazione del  piano terra della sede di Trieste</t>
  </si>
  <si>
    <t>3519</t>
  </si>
  <si>
    <t>Y2C306D8B0</t>
  </si>
  <si>
    <t>Integrazione della procedura ID 0471 per il servizio di trasporto di documenti e apparecchiature nella regione FVG</t>
  </si>
  <si>
    <t>3517</t>
  </si>
  <si>
    <t>YA33068802</t>
  </si>
  <si>
    <t>MELIUSFORM S.R.L.</t>
  </si>
  <si>
    <t>Iscrizione di una risorsa al master in streaming “Paghe e Contributi” MELISUform Business School Srl, dal 06 febbraio al 10 aprile 2021</t>
  </si>
  <si>
    <t>3516</t>
  </si>
  <si>
    <t>Y7F3067B5D</t>
  </si>
  <si>
    <t>INAZ SRL Società Unipersonale</t>
  </si>
  <si>
    <t>Assistenza operativa su procedure paghe a favore degli operai
inquadrati nel CCNL Agricoltura (operai forestali impiegati nei
vivai).</t>
  </si>
  <si>
    <t>3514</t>
  </si>
  <si>
    <t>Y013066430</t>
  </si>
  <si>
    <t>Acquisto credito postale anticipato SMA per lettere screening da 25/01/2021 a 25/02/2021</t>
  </si>
  <si>
    <t>3513</t>
  </si>
  <si>
    <t>Y01306227F</t>
  </si>
  <si>
    <t xml:space="preserve">Rinnovo Subscription Software di Vulnerability Assessment “Tenable Nessus Professional” - 4 licenze per un numero illimitato di target per la durata di 12 mesi) – SISSR </t>
  </si>
  <si>
    <t>3512</t>
  </si>
  <si>
    <t>YA33070291</t>
  </si>
  <si>
    <t>3510</t>
  </si>
  <si>
    <t>YCE3061A05</t>
  </si>
  <si>
    <t>Ulteriore licenza Adobe Creative Cloud ad aggiungere al VIP già attivo per le Direzioni Regionali</t>
  </si>
  <si>
    <t>3509</t>
  </si>
  <si>
    <t>Y21306A2BD</t>
  </si>
  <si>
    <t>Servizio di assistenza di I, II e III livello e manutenzione correttiva per il prodotto MELA</t>
  </si>
  <si>
    <t>3508</t>
  </si>
  <si>
    <t xml:space="preserve">Rinnovo quota associativa 2021 ANITEC - ASSINFORM </t>
  </si>
  <si>
    <t>3506</t>
  </si>
  <si>
    <t>Rinnovo quota associativa ANUSCA 2021</t>
  </si>
  <si>
    <t>3505</t>
  </si>
  <si>
    <t>Rinnovo quota associativa 2021 Comitato Termotecnico Italiano</t>
  </si>
  <si>
    <t>3504</t>
  </si>
  <si>
    <t>Y7E30979D2</t>
  </si>
  <si>
    <t>Fornitura alimentatori per router installati presso le sedi ospedaliere</t>
  </si>
  <si>
    <t>3502</t>
  </si>
  <si>
    <t>Y2D305B5C2</t>
  </si>
  <si>
    <t>Subscription licenze Microsoft Power Automate e Power Virtual Agents</t>
  </si>
  <si>
    <t>3501</t>
  </si>
  <si>
    <t>Y663072BF9</t>
  </si>
  <si>
    <t>Fornitura smartphone e accessori</t>
  </si>
  <si>
    <t>3500</t>
  </si>
  <si>
    <t>YAC30580BA</t>
  </si>
  <si>
    <t>Eccedenza di utilizzo di Adobe Analytics nel periodo dal
01/11/2020 al 30/11/2020 - Ad integrazione dell'RDA 102742</t>
  </si>
  <si>
    <t>3499</t>
  </si>
  <si>
    <t>Y0930586CC</t>
  </si>
  <si>
    <t>Rinnovo manutenzione ordinaria dei sistemi informativi geografici
SITI e CGT</t>
  </si>
  <si>
    <t>3498</t>
  </si>
  <si>
    <t>YD63055FED</t>
  </si>
  <si>
    <t>Iscrizione 4 persone al corso Bandi e capitolati per la fornitura di beni e servizi informatici in ambito pubblico -25 gennaio</t>
  </si>
  <si>
    <t>3497</t>
  </si>
  <si>
    <t>Y533054E44</t>
  </si>
  <si>
    <t>TEACHABLE INC</t>
  </si>
  <si>
    <t>Corso di formazione online ondemand SharePoint Training Course Bundle per risorsa area PA Digitale - servizi e sistemi web</t>
  </si>
  <si>
    <t>3495</t>
  </si>
  <si>
    <t>Y19306D19B</t>
  </si>
  <si>
    <t>ORIENTA+TRIUM SRL/NEGRONI KEY ENGINEERING SRL/MAN AND MACHINE SOFTWARE SRL</t>
  </si>
  <si>
    <t>3494</t>
  </si>
  <si>
    <t>Y57307D18D</t>
  </si>
  <si>
    <t>UNIMATICA SPA</t>
  </si>
  <si>
    <t>Conservazione dei mandati informatici in standard OPI - pacchetti
di versamento</t>
  </si>
  <si>
    <t>3493</t>
  </si>
  <si>
    <t>Y6A304FB3E</t>
  </si>
  <si>
    <t>Lavori di spostamento e installazione temporanea imbustatrice
BW compact</t>
  </si>
  <si>
    <t>3492</t>
  </si>
  <si>
    <t>Y8D304FADF</t>
  </si>
  <si>
    <t>Lavori di spostamento e installazione temporanea imbustatrice BlueCrest</t>
  </si>
  <si>
    <t>3490</t>
  </si>
  <si>
    <t>Y413052C00</t>
  </si>
  <si>
    <t>KONE  SPA</t>
  </si>
  <si>
    <t>Proroga tecnica di tre mesi del servizio manutenzione e della gestione delle SIM degli impianti elevatori per le sedi di Trieste e Feletto Umberto</t>
  </si>
  <si>
    <t>3489</t>
  </si>
  <si>
    <t>Y79305B4AC</t>
  </si>
  <si>
    <t>ITALSPURGHI ECOLOGIA srl</t>
  </si>
  <si>
    <t>Servizio di trasporto e smaltimento rifiuti extra</t>
  </si>
  <si>
    <t>3488</t>
  </si>
  <si>
    <t>Y09304CF73</t>
  </si>
  <si>
    <t>Noleggio software votazioni RSU e RLS</t>
  </si>
  <si>
    <t>3487</t>
  </si>
  <si>
    <t>Z82304C100</t>
  </si>
  <si>
    <t>3486</t>
  </si>
  <si>
    <t>Y9E3060E10</t>
  </si>
  <si>
    <t xml:space="preserve">Assistenza software ex Provincia di Pordenone </t>
  </si>
  <si>
    <t>3485</t>
  </si>
  <si>
    <t>Y23304F8C6</t>
  </si>
  <si>
    <t xml:space="preserve">Dotazioni informatiche per gli uffici della Motorizzazione </t>
  </si>
  <si>
    <t>3484</t>
  </si>
  <si>
    <t>Y33304D7D4</t>
  </si>
  <si>
    <t>INTERPLAY SOFTWARE SRL</t>
  </si>
  <si>
    <t>Servizio di manutenzione software “Portale multisito Aziende Sanitarie FVG”- 2021</t>
  </si>
  <si>
    <t>3483</t>
  </si>
  <si>
    <t>YE5304846C</t>
  </si>
  <si>
    <t>3482</t>
  </si>
  <si>
    <t>Y8130A04E0</t>
  </si>
  <si>
    <t>3481</t>
  </si>
  <si>
    <t>Y57316548C</t>
  </si>
  <si>
    <t>AMICUCCI FORMAZIONE SRL/EULAB CONSULTING S.R.L.</t>
  </si>
  <si>
    <t>Corsi softskills – e-learning – 1000 licenze</t>
  </si>
  <si>
    <t>3480</t>
  </si>
  <si>
    <t>Y88307B39E</t>
  </si>
  <si>
    <t>SIMULWARE S.R.L/NEMESI A.C.E.S/AMICUCCI FORMAZIONE SRL</t>
  </si>
  <si>
    <t>SIMULWARE S.R.L</t>
  </si>
  <si>
    <t>Corsi softskills – e-learning – 3200 licenze</t>
  </si>
  <si>
    <t>3479</t>
  </si>
  <si>
    <t>Y9F304FEBE</t>
  </si>
  <si>
    <t xml:space="preserve">Corso CU2021-21 La Certificazione Unica 2020 e le atre novità fiscali per i sostituti d'imposta – 1 edizione </t>
  </si>
  <si>
    <t>3478</t>
  </si>
  <si>
    <t>Y7F304CCF0</t>
  </si>
  <si>
    <t>Rinnovo manutenzione sw HCFA GROUPER Mainframe 2021</t>
  </si>
  <si>
    <t>3477</t>
  </si>
  <si>
    <t>ZDD304C104</t>
  </si>
  <si>
    <t>Corso online on demand SharePoint Training Course Bundle</t>
  </si>
  <si>
    <t>3476</t>
  </si>
  <si>
    <t>Y7F306D882</t>
  </si>
  <si>
    <t>INTERGRAPH ITALIA L.L.C.</t>
  </si>
  <si>
    <t>Servizi e supporto customizzazione gestione tubazioni e schematici</t>
  </si>
  <si>
    <t>3474</t>
  </si>
  <si>
    <t>YD330532FF</t>
  </si>
  <si>
    <t>Rinnovo 2021 abbonamento al portale - Alfaggiorna</t>
  </si>
  <si>
    <t>3473</t>
  </si>
  <si>
    <t>Y7C303DFD6</t>
  </si>
  <si>
    <t xml:space="preserve">Acquisto di due testi per ufficio legale:  
Memento pratico contratti d'impresa, e Formulario di tutti i contratti 
</t>
  </si>
  <si>
    <t>3472</t>
  </si>
  <si>
    <t>Y5B304CC0F</t>
  </si>
  <si>
    <t>Supporto specialistico Sistema GRID Regionale</t>
  </si>
  <si>
    <t>3471</t>
  </si>
  <si>
    <t>Y463046B37</t>
  </si>
  <si>
    <t xml:space="preserve">CALOR S.R.L. </t>
  </si>
  <si>
    <t>Pulizia e sanificazione filtri fan-coils ubicati negli uffici della sede di Udine in via Cotonificio 127. Periodo gennaio - marzo 2021</t>
  </si>
  <si>
    <t>3470</t>
  </si>
  <si>
    <t>YA33039FD5</t>
  </si>
  <si>
    <t>Opere prevenzione aziendale per assunzione oneri derivanti da
presenza di manufatti in amianto per anni 20212022</t>
  </si>
  <si>
    <t>3469</t>
  </si>
  <si>
    <t>Y01304A904</t>
  </si>
  <si>
    <t>Servizio di Manutenzione ed assistenza sistema MultiUx</t>
  </si>
  <si>
    <t>3468</t>
  </si>
  <si>
    <t>Y2C3038895</t>
  </si>
  <si>
    <t>Manutenzione eliminacode Regione FVG anno 2021</t>
  </si>
  <si>
    <t>3467</t>
  </si>
  <si>
    <t>YBE3034EDE</t>
  </si>
  <si>
    <t>ASU FC - AZIENDA SANITARIA UNIVERSITARIA FRIULI CENTRALE</t>
  </si>
  <si>
    <t>Verifica impianti messa a terra per la sede Insiel di Udine</t>
  </si>
  <si>
    <t>3466</t>
  </si>
  <si>
    <t>YC5303B6B9</t>
  </si>
  <si>
    <t>Upgrade GitHub Enterprise 50 licenze cod. 50-GIT-ENT</t>
  </si>
  <si>
    <t>3465</t>
  </si>
  <si>
    <t>Y3B3033753</t>
  </si>
  <si>
    <t>Gestione dei registri carico e scarico rifiuti su portale telematico - Presentazione MUD ed assistenza continuativa da remoto</t>
  </si>
  <si>
    <t>3463</t>
  </si>
  <si>
    <t>Y163032E55</t>
  </si>
  <si>
    <t>TE.D -TEATRO D'IMPRESA DI PINZAUTI ROBERTA</t>
  </si>
  <si>
    <t>corso NARRAZIONE D'IMPRESA- Lo storytelling in azienda -21 gennaio - 25 febbraio 2021 - per due persone</t>
  </si>
  <si>
    <t>3462</t>
  </si>
  <si>
    <t>Y5F3032884</t>
  </si>
  <si>
    <t>Servizio di gestione delle votazioni on-line per il Consiglio Regionale del Friuli Venezia Giulia</t>
  </si>
  <si>
    <t>3461</t>
  </si>
  <si>
    <t>YEA30580C5</t>
  </si>
  <si>
    <t>Fornitura stampanti laser per Motorizzazione civile</t>
  </si>
  <si>
    <t>3460</t>
  </si>
  <si>
    <t>Y89302EA4D</t>
  </si>
  <si>
    <t>Servizio di assistenza II livello e manutenzione per la piattaforma
per la gestione di servizi scolastici e dei siti web istituzionali
attualmente in fase di sperimentazione.</t>
  </si>
  <si>
    <t>3459</t>
  </si>
  <si>
    <t>Y713506D6C</t>
  </si>
  <si>
    <t xml:space="preserve">Acquisto del credito postale SMA per le lettere per screening 
periodo: dal 01/02/2022  al  28/02/2022
</t>
  </si>
  <si>
    <t>3458</t>
  </si>
  <si>
    <t>YD8302C3C9</t>
  </si>
  <si>
    <t>SISAVeR Veterinaria - licenze e manutenzione
tecnica</t>
  </si>
  <si>
    <t>3457</t>
  </si>
  <si>
    <t>8594661A9E</t>
  </si>
  <si>
    <t>Subscriptions licenze APP DYNAMICS e servizi professionali specialistici</t>
  </si>
  <si>
    <t>3455</t>
  </si>
  <si>
    <t>ZA53017086</t>
  </si>
  <si>
    <t>3454</t>
  </si>
  <si>
    <t>Pubblicazione in GURI di esito bando di gara per - Tender_9397-ID2709</t>
  </si>
  <si>
    <t>3453</t>
  </si>
  <si>
    <t>Pubblicazione in GURI di bando di gara per - Tender_10177–ID 2834</t>
  </si>
  <si>
    <t>3452</t>
  </si>
  <si>
    <t>Pubblicazione in GURI di bando di gara per- Tender 12855-ID3189</t>
  </si>
  <si>
    <t>3451</t>
  </si>
  <si>
    <t>YAA3026DDA</t>
  </si>
  <si>
    <t>3450</t>
  </si>
  <si>
    <t>YE93025898</t>
  </si>
  <si>
    <t>Rinnovo certificato multidomain per sirape</t>
  </si>
  <si>
    <t>3448</t>
  </si>
  <si>
    <t>Z6D23CF035</t>
  </si>
  <si>
    <t>GRUPPO SCUDO SRL</t>
  </si>
  <si>
    <t xml:space="preserve">Integrazione procedura ID 0516 per consulenza salute e sicurezza </t>
  </si>
  <si>
    <t>3447</t>
  </si>
  <si>
    <t>YF7301FC48</t>
  </si>
  <si>
    <t xml:space="preserve">Servizio di tutoring in Angular 9 - 50 ore di cui 20 opzionali </t>
  </si>
  <si>
    <t>3444</t>
  </si>
  <si>
    <t>YEC303216B</t>
  </si>
  <si>
    <t>Servizio di pulizia ed igiene ambientale nella sede del Disaster Recovery presso i locali della Protezione Civile a Palmanova</t>
  </si>
  <si>
    <t>3443</t>
  </si>
  <si>
    <t>Y23301D9B1</t>
  </si>
  <si>
    <t>CAMILLA PIAZZA/ANDREA VILLINI/ANDREA FILIPPONI</t>
  </si>
  <si>
    <t>CAMILLA PIAZZA</t>
  </si>
  <si>
    <t>Coordinatore sicurezza in fase di esecuzione relativo
ai lavori di ristrutturazione del piano terra</t>
  </si>
  <si>
    <t>3442</t>
  </si>
  <si>
    <t>YE0301A2BE</t>
  </si>
  <si>
    <t>SIRIO NORD SRL</t>
  </si>
  <si>
    <t>Assistenza hardware ex Provincia di Pordenone</t>
  </si>
  <si>
    <t>3441</t>
  </si>
  <si>
    <t>Pubblicazione in GURI esito di bando di gara per: Tender_14196-ID3359</t>
  </si>
  <si>
    <t>3440</t>
  </si>
  <si>
    <t>Y4C30218B5</t>
  </si>
  <si>
    <t>Pubblicazione Estratto di Esito Bando di Gara Tender_9397 – ID 2709</t>
  </si>
  <si>
    <t>3438</t>
  </si>
  <si>
    <t>Y2B3016922</t>
  </si>
  <si>
    <t>Rinnovo annuale del canone di aggiornamento e manutenzione
piattaforma Q81- HSE WEB APP</t>
  </si>
  <si>
    <t>3437</t>
  </si>
  <si>
    <t>Y8730151E3</t>
  </si>
  <si>
    <t>Nuovi punti presa per il nuovo locale stampanti.</t>
  </si>
  <si>
    <t>3435</t>
  </si>
  <si>
    <t>8586700101</t>
  </si>
  <si>
    <t>PA EVOLUTION S.R.L.</t>
  </si>
  <si>
    <t>Servizi di manutenzione e supporto specialistico piattaforma software V.B.G. in uso presso Regione FVG per la durata di un anno</t>
  </si>
  <si>
    <t>3434</t>
  </si>
  <si>
    <t>YA53017377</t>
  </si>
  <si>
    <t>Pubblicazione Estratto di Bando di Gara Tender_12855 – ID 3189</t>
  </si>
  <si>
    <t>3432</t>
  </si>
  <si>
    <t>YB43050853</t>
  </si>
  <si>
    <t>MRK R SRL</t>
  </si>
  <si>
    <t>Consulenza per attività sistemistica e applicativa su piattaforma SAP</t>
  </si>
  <si>
    <t>3431</t>
  </si>
  <si>
    <t>8583334749</t>
  </si>
  <si>
    <t>Manutenzione licenze ESA IBM Cloud Pak</t>
  </si>
  <si>
    <t>3430</t>
  </si>
  <si>
    <t>Y4F3007CBD</t>
  </si>
  <si>
    <t>Manutenzione ed assistenza CMDBuild istanza per INSIEL</t>
  </si>
  <si>
    <t>3429</t>
  </si>
  <si>
    <t>Y96303431B</t>
  </si>
  <si>
    <t>ELABORA CONSULTING SRL</t>
  </si>
  <si>
    <t>Webinar "Power Class 2021"</t>
  </si>
  <si>
    <t>3428</t>
  </si>
  <si>
    <t>YDD300624D</t>
  </si>
  <si>
    <t>DOCFLOW ITALIA SPA</t>
  </si>
  <si>
    <t>Distribuzione automatica degli intestati – Manutenzione evolutiva</t>
  </si>
  <si>
    <t>3425</t>
  </si>
  <si>
    <t>Y442FFD318</t>
  </si>
  <si>
    <t>ulteriore licenza Adobe Creative Cloud per Agenzia Regionale cronache</t>
  </si>
  <si>
    <t>3424</t>
  </si>
  <si>
    <t>Y1E2FFD2A8</t>
  </si>
  <si>
    <t>rinnovo Certificato ssl per *.vilmafaber.eu</t>
  </si>
  <si>
    <t>3422</t>
  </si>
  <si>
    <t>Z0A2FFA220</t>
  </si>
  <si>
    <t>3421</t>
  </si>
  <si>
    <t>YCD2FFD2C3</t>
  </si>
  <si>
    <t>Pubblicazione Estratto di Bando di Gara Tender_14196 – ID 3359</t>
  </si>
  <si>
    <t>3420</t>
  </si>
  <si>
    <t>Y2C35F6A07</t>
  </si>
  <si>
    <t>I Rappresentanti dei lavoratori per la sicurezza "Aggiornamento"</t>
  </si>
  <si>
    <t>3419</t>
  </si>
  <si>
    <t>Y0C2FF4A6C</t>
  </si>
  <si>
    <t>Servizio di stampa ed imbustamento delle Tessere Amianto</t>
  </si>
  <si>
    <t>3417</t>
  </si>
  <si>
    <t>8572681029</t>
  </si>
  <si>
    <t xml:space="preserve">Servizio di Assistenza per dispiegamento Pago PA </t>
  </si>
  <si>
    <t>3416</t>
  </si>
  <si>
    <t>Y8A2FF1810</t>
  </si>
  <si>
    <t>Fornitura ed installazione terminali a microonde sulla rete radiomobile DMR 118 FVG</t>
  </si>
  <si>
    <t>3415</t>
  </si>
  <si>
    <t>Y703004DBF</t>
  </si>
  <si>
    <t>Servizio noleggio SIM dati progetto Valgraf</t>
  </si>
  <si>
    <t>3412</t>
  </si>
  <si>
    <t>YDD2FEC972</t>
  </si>
  <si>
    <t>SOLIMANO DOTT. NICOLO'</t>
  </si>
  <si>
    <t>Servizio di Sorveglianza Sanitaria - Visite Oculistiche per il triennio 2021-2023</t>
  </si>
  <si>
    <t>3411</t>
  </si>
  <si>
    <t>Y412FF7233</t>
  </si>
  <si>
    <t>DATABASE INFORMATICA SRL</t>
  </si>
  <si>
    <t>Canone internet Eolo</t>
  </si>
  <si>
    <t>3410</t>
  </si>
  <si>
    <t>Y112FEA903</t>
  </si>
  <si>
    <t>ALIENDATA SRL</t>
  </si>
  <si>
    <t>Servizio di di manutenzione del sistema SIRAPE (Piano energetico regionale)</t>
  </si>
  <si>
    <t>3407</t>
  </si>
  <si>
    <t>Y402FE7DCB</t>
  </si>
  <si>
    <t>Fornitura attrezzature da cucina/cottura e relativo servizio manutenzione per il locale mensa di Trieste</t>
  </si>
  <si>
    <t>3406</t>
  </si>
  <si>
    <t>Y112FE82C6</t>
  </si>
  <si>
    <t>Acquisto Software geotecnica AZTEC</t>
  </si>
  <si>
    <t>3405</t>
  </si>
  <si>
    <t>Y812FE3908</t>
  </si>
  <si>
    <t>MAILUP SPA</t>
  </si>
  <si>
    <t>Soluzione MailUp per Insiel per il 2021</t>
  </si>
  <si>
    <t>3404</t>
  </si>
  <si>
    <t>8567716EE5</t>
  </si>
  <si>
    <t>Servizio di assistenza e manutenzione del sistema di refertazione vocale HyperSpeech in uso presso le strutture ospedaliere della Regione Friuli Venezia Giulia</t>
  </si>
  <si>
    <t>3402</t>
  </si>
  <si>
    <t>85666520DF</t>
  </si>
  <si>
    <t>Servizio di manutenzione ordinaria e straordinaria del sistema di backup della Centrale Unica del Soccorso Regionale di Palmanova (SORES)</t>
  </si>
  <si>
    <t>3398</t>
  </si>
  <si>
    <t>Y862FD820D</t>
  </si>
  <si>
    <t>LISI</t>
  </si>
  <si>
    <t>Attività professionali in materia di servizi archivistici regionali</t>
  </si>
  <si>
    <t>3397</t>
  </si>
  <si>
    <t>Y342FDEB69</t>
  </si>
  <si>
    <t>BALCIA INSURANCE SE/VITTORIA ASSICURAZIONI SPA/CHUBB EUROPEAN GROUP SE (EX ACE)/LLOYD'S INSURANCE COMPANY S.A. - RAPPRESENTANZA PER L’ITALIA/ITAS MUTUA/AMTRUST EUROPE LIMITED/GENERALI ITALIA/SOCIETA' CATTOLICA DI ASSICURAZIONE SOC. COOP./AIG EUROPE S.A. RAPPRESENTANZA GENERALE PER L'ITALIA/UNIPOL SAI ASSICURAZIONI SPA</t>
  </si>
  <si>
    <t>BALCIA INSURANCE SE</t>
  </si>
  <si>
    <t xml:space="preserve">Polizza di assicurazione incendio/furto/kasko veicoli di amministratori e dipendenti
</t>
  </si>
  <si>
    <t>3396</t>
  </si>
  <si>
    <t>Y863011EA2</t>
  </si>
  <si>
    <t>Middleware Universale: integrazione nuovi sistemi e smart card,
manutenzione correttiva e adattativa, assistenza di III livello</t>
  </si>
  <si>
    <t>3395</t>
  </si>
  <si>
    <t>Y9C2FDAA4C</t>
  </si>
  <si>
    <t>Manutenzione, Assistenza e Servizio di Supporto per software COALA SUITE</t>
  </si>
  <si>
    <t>3393</t>
  </si>
  <si>
    <t>Y0C2FD5E3A</t>
  </si>
  <si>
    <t xml:space="preserve">Soluzione informatica multi-ente e multi-utente per gestione degli ordinativi di pagamento e incasso OPI, firma digitale e annessi servizi di ass/man - SSR – Aziende Sanitarie
Servizi intermediazione SIOPE+ 2021-2021 - quota opzionale
</t>
  </si>
  <si>
    <t>3392</t>
  </si>
  <si>
    <t>Y4A2FD41D6</t>
  </si>
  <si>
    <t>POINTEC S.R.L.</t>
  </si>
  <si>
    <t>Servizi specialistici professionali per il supporto sistemistico,
applicativo e tutoraggio sulla piattaforma Typo3 per un periodo di 3 anni</t>
  </si>
  <si>
    <t>3390</t>
  </si>
  <si>
    <t>Y262FCDA02</t>
  </si>
  <si>
    <t xml:space="preserve">Estensione di servizi per l’organizzazione di webinar e di riunioni online </t>
  </si>
  <si>
    <t>3389</t>
  </si>
  <si>
    <t>YF32FCEC01</t>
  </si>
  <si>
    <t>Resys 2021: Moduli patrimonio e licenze, concessioni e pubblicità
stradali</t>
  </si>
  <si>
    <t>3388</t>
  </si>
  <si>
    <t>Y672FCD3FF</t>
  </si>
  <si>
    <t>Fornitura di chiavette usb personalizzate Insiel 8 GB</t>
  </si>
  <si>
    <t>3387</t>
  </si>
  <si>
    <t>8562172FD7</t>
  </si>
  <si>
    <t>Acquisizione di licenze software AgrEGG e servizi professionali correlati</t>
  </si>
  <si>
    <t>3386</t>
  </si>
  <si>
    <t>YE42FCC991</t>
  </si>
  <si>
    <t>Fornitura di monitor per personale Insiel</t>
  </si>
  <si>
    <t>3385</t>
  </si>
  <si>
    <t>Y6E2FCFB24</t>
  </si>
  <si>
    <t>Fornitura videocamere IP, licenze e servizi professionali per sistemi di videosorveglianza RPR</t>
  </si>
  <si>
    <t>3384</t>
  </si>
  <si>
    <t>YAA2FCCB95</t>
  </si>
  <si>
    <t>Acquisto Software calcolo strutturale MIDAS e geotecnica</t>
  </si>
  <si>
    <t>3383</t>
  </si>
  <si>
    <t>YB02FCCB3D</t>
  </si>
  <si>
    <t xml:space="preserve">Acquisto Software per l’analisi di paratie multiancorate </t>
  </si>
  <si>
    <t>3382</t>
  </si>
  <si>
    <t>Y5A2FC793B</t>
  </si>
  <si>
    <t>SPRING FIRM SRL</t>
  </si>
  <si>
    <t>Servizi di Manutenzione Libreria StorageTek Sl3000</t>
  </si>
  <si>
    <t>3381</t>
  </si>
  <si>
    <t>Y722FC72F4</t>
  </si>
  <si>
    <t>3380</t>
  </si>
  <si>
    <t>Y2E2FC52E6</t>
  </si>
  <si>
    <t>FARMADATI ITALIA SRL</t>
  </si>
  <si>
    <t>Proroga tecnica abbonamento banca del farmaco e dispositivi medici</t>
  </si>
  <si>
    <t>3377</t>
  </si>
  <si>
    <t>Y872FC7D84</t>
  </si>
  <si>
    <t xml:space="preserve">Abbonamento rivista online "COMMERCIALISTA TELEMATICO" 
opzione Base della durata di 365 giorni INSIEL SPA
</t>
  </si>
  <si>
    <t>3376</t>
  </si>
  <si>
    <t>Y882FC3054</t>
  </si>
  <si>
    <t>Rinnovo canone assistenza e manutenzione del software
Deposito (Scambio, modalità Jumbo mail) per gestione degli
allegati di posta fino a 2 GB</t>
  </si>
  <si>
    <t>3375</t>
  </si>
  <si>
    <t>Y482FC1255</t>
  </si>
  <si>
    <t>Manutenzione per strumento di gestione CMDB inclusiva di servizi di supporto</t>
  </si>
  <si>
    <t>3374</t>
  </si>
  <si>
    <t>856101336B</t>
  </si>
  <si>
    <t>3373</t>
  </si>
  <si>
    <t>Y242FB8058</t>
  </si>
  <si>
    <t>Ampliamento del sistema di monitoraggio energetico PME Insiel</t>
  </si>
  <si>
    <t>3372</t>
  </si>
  <si>
    <t>Y052FC3A1F</t>
  </si>
  <si>
    <t>Fornitura e installazione di due display touch flip da 65 e 85 pollic, e videocamera con microfono da tavolo.</t>
  </si>
  <si>
    <t>3371</t>
  </si>
  <si>
    <t>855591653D</t>
  </si>
  <si>
    <t>MEDIA TECHNOLOGIES S.r.l.</t>
  </si>
  <si>
    <t>Servizi specialistici professionali per la migrazione dei portali da Liferay ad altra piattaforma di gestione siti</t>
  </si>
  <si>
    <t>3370</t>
  </si>
  <si>
    <t>Y1D2FB75A2</t>
  </si>
  <si>
    <t>Rinnovo subscription annuale Adobe Analytics 150 mln server
call/anno SKU 38053542</t>
  </si>
  <si>
    <t>3369</t>
  </si>
  <si>
    <t>YC52FB9049</t>
  </si>
  <si>
    <t>Assistenza software Iride ex Provincia di Udine</t>
  </si>
  <si>
    <t>3368</t>
  </si>
  <si>
    <t>Y8E2FB9126</t>
  </si>
  <si>
    <t>3367</t>
  </si>
  <si>
    <t>YD22FB91D4</t>
  </si>
  <si>
    <t>3366</t>
  </si>
  <si>
    <t>Y7E2FB8ECC</t>
  </si>
  <si>
    <t>Canone attraversamento A23</t>
  </si>
  <si>
    <t>3365</t>
  </si>
  <si>
    <t>Y8F2FB8E7A</t>
  </si>
  <si>
    <t>3364</t>
  </si>
  <si>
    <t>YE02FA8FD1</t>
  </si>
  <si>
    <t>Rinnovo annuale licenza N° ITSO303790 Trend Micro Deep
Security Enterprise per Server (q.tà 25) e Deep Discovery Analyzer
HW+SW Appliance (q.tà 1)</t>
  </si>
  <si>
    <t>3363</t>
  </si>
  <si>
    <t>Y6D2FB8E23</t>
  </si>
  <si>
    <t>Attraversamento A23</t>
  </si>
  <si>
    <t>3362</t>
  </si>
  <si>
    <t>YCE2FDA234</t>
  </si>
  <si>
    <t>Numero 10 licenze Professional Qlik® Sense®</t>
  </si>
  <si>
    <t>3361</t>
  </si>
  <si>
    <t>Y0A2FA8F01</t>
  </si>
  <si>
    <t>PerformPA: integrazione anni 2021 - 2022</t>
  </si>
  <si>
    <t>3360</t>
  </si>
  <si>
    <t>YB02FA8BB4</t>
  </si>
  <si>
    <t>Servizio remoto di setup, supporto e training del sistema di licensing di tipo floating "in house" relativo alle licenze SAP PowerDesigner</t>
  </si>
  <si>
    <t>3357</t>
  </si>
  <si>
    <t>Y552F9D06B</t>
  </si>
  <si>
    <t xml:space="preserve">Proroga tecnica dei servizi di manutenzione impianti logistici degli immobili presso le sedi Insiel - Global Service
</t>
  </si>
  <si>
    <t>3356</t>
  </si>
  <si>
    <t>Y922F9CA4F</t>
  </si>
  <si>
    <t>Acquisto credito postale anticipato SMA per lettere screening - dal 01/12/2020 al 01/01/2021</t>
  </si>
  <si>
    <t>3355</t>
  </si>
  <si>
    <t>YB02FB8F87</t>
  </si>
  <si>
    <t>Manutenzione VMWare e Datacore ex Provincia di Udine</t>
  </si>
  <si>
    <t>3354</t>
  </si>
  <si>
    <t>Y302FE8735</t>
  </si>
  <si>
    <t>Acquisto di nuove smart card e rinnovi di certificati di firma digitale</t>
  </si>
  <si>
    <t>3353</t>
  </si>
  <si>
    <t>Y642FB7A10</t>
  </si>
  <si>
    <t>NCH ITALIA SRL</t>
  </si>
  <si>
    <t>Prodotti igienizzanti antivirus per mani, superfici e ambienti</t>
  </si>
  <si>
    <t>3352</t>
  </si>
  <si>
    <t>Y4F2FA786C</t>
  </si>
  <si>
    <t>Carta fotocopie con successivo imbustamento</t>
  </si>
  <si>
    <t>3348</t>
  </si>
  <si>
    <t>Z802F59F9C</t>
  </si>
  <si>
    <t>3344</t>
  </si>
  <si>
    <t>Y012F9094B</t>
  </si>
  <si>
    <t>Argentea S.r.l.</t>
  </si>
  <si>
    <t>MIF2: conduzione, manutenzione ed assistenza anni 2021 - 2022</t>
  </si>
  <si>
    <t>3342</t>
  </si>
  <si>
    <t>Y382F7C4E0</t>
  </si>
  <si>
    <t>Rinnovo canone annuale per la licenza del Sistema Informativo Cartografico (GIS) utilizzato dal sistema CUS 118 FVG</t>
  </si>
  <si>
    <t>3341</t>
  </si>
  <si>
    <t>85388566E1</t>
  </si>
  <si>
    <t>WINTECH SPA/BEANTECH SRL/ATES INFORMATICA S.R.L./NORDEST SERVIZI SRL</t>
  </si>
  <si>
    <t>WINTECH SPA</t>
  </si>
  <si>
    <t>Fornitura di pc portatili e docking per personale Insiel</t>
  </si>
  <si>
    <t>3340</t>
  </si>
  <si>
    <t>Y132F92A94</t>
  </si>
  <si>
    <t>A.N.U.S.C.A. SRL</t>
  </si>
  <si>
    <t>Iscrizione di una persona a formazione I servizi demografici del futuro, 1-3 dicembre 2020</t>
  </si>
  <si>
    <t>3339</t>
  </si>
  <si>
    <t>Y482F7C449</t>
  </si>
  <si>
    <t>COLLABORIS LTD</t>
  </si>
  <si>
    <t>Servizio di accesso perpetuo alla serie di Webinar relativi all'iniziativa denominata Collab365 GlobalCon4</t>
  </si>
  <si>
    <t>3338</t>
  </si>
  <si>
    <t>8538072FE4</t>
  </si>
  <si>
    <t>Servizio di assistenza tecnica software su applicativi di base e applicativi specifici a supporto della gestione e assistenza Service Desk</t>
  </si>
  <si>
    <t>3337</t>
  </si>
  <si>
    <t>Y192F95079</t>
  </si>
  <si>
    <t>Licenza pacchetto font awesome</t>
  </si>
  <si>
    <t>3336</t>
  </si>
  <si>
    <t>YD32F754B8</t>
  </si>
  <si>
    <t>Formazione 3 risorse su redazione provvedimenti amministrativi e responsabilità del pubblico dipendente</t>
  </si>
  <si>
    <t>3335</t>
  </si>
  <si>
    <t>YBC2F736FD</t>
  </si>
  <si>
    <t>3334</t>
  </si>
  <si>
    <t>Y422F73676</t>
  </si>
  <si>
    <t>Lavaggi e sanificazioni autovetture aziendali</t>
  </si>
  <si>
    <t>3330</t>
  </si>
  <si>
    <t>Y652F6D9ED</t>
  </si>
  <si>
    <t>Fornitura di alimentatori per pc portatili per scorte regionali</t>
  </si>
  <si>
    <t>3329</t>
  </si>
  <si>
    <t>Y712F6DE24</t>
  </si>
  <si>
    <t>Usertestlab</t>
  </si>
  <si>
    <t>Iscrizione di due risorse al corso "Intranet management in pratica" (edizione online) - 27 novembre e 4 dicembre</t>
  </si>
  <si>
    <t>3328</t>
  </si>
  <si>
    <t>Pubblicazione in GURI esito di bando di gara per: Tender_13409-ID3241</t>
  </si>
  <si>
    <t>3327</t>
  </si>
  <si>
    <t>Y432F6DE7D</t>
  </si>
  <si>
    <t xml:space="preserve">Formazione su Il TFS, il TFR e la Previdenza Complementare e Le detrazioni per redditi da lavoro dipendente e per carichi familiari e i conguagli fiscali </t>
  </si>
  <si>
    <t>3323</t>
  </si>
  <si>
    <t>Y362F8F05C</t>
  </si>
  <si>
    <t>Licenza annuale duso PLUS e servizio di manutenzione software
iConvert</t>
  </si>
  <si>
    <t>3322</t>
  </si>
  <si>
    <t>YC12F68ACB</t>
  </si>
  <si>
    <t>Canone di aggiornamento licenza Openwork Enterprize Edition 500PU ASP x CUS118FVG</t>
  </si>
  <si>
    <t>3321</t>
  </si>
  <si>
    <t>Y0E2F66E28</t>
  </si>
  <si>
    <t>Master controllo di gestione</t>
  </si>
  <si>
    <t>3320</t>
  </si>
  <si>
    <t>YE92FCB071</t>
  </si>
  <si>
    <t>REZA DORRANI MOHAMMAD</t>
  </si>
  <si>
    <t>Manutenzione evolutiva di applicazione in ambiente Microsoft SharePoint Online</t>
  </si>
  <si>
    <t>3318</t>
  </si>
  <si>
    <t>Y4C2F622B4</t>
  </si>
  <si>
    <t xml:space="preserve">Fornitura di stampante a trasferimento termico </t>
  </si>
  <si>
    <t>3317</t>
  </si>
  <si>
    <t>YB02F68345</t>
  </si>
  <si>
    <t>Servizio di assistenza e manutenzione sw archiviazione caselle postali (Enterprise Vault)</t>
  </si>
  <si>
    <t>3316</t>
  </si>
  <si>
    <t>Y4D2F7629B</t>
  </si>
  <si>
    <t>Acquisto di Azure Monetary Commitment credits</t>
  </si>
  <si>
    <t>3314</t>
  </si>
  <si>
    <t>YE82F5EDA5</t>
  </si>
  <si>
    <t>Pubblicazione Estratto di Bando di Gara Tender_13409 – ID 3241</t>
  </si>
  <si>
    <t>3313</t>
  </si>
  <si>
    <t>YD82F5CEDC</t>
  </si>
  <si>
    <t>Banche dati normativa legale e fiscale</t>
  </si>
  <si>
    <t>3312</t>
  </si>
  <si>
    <t>Y5F2F5CBA9</t>
  </si>
  <si>
    <t>Rinnovo manutenzione licenze SAP PowerDesigner
DataArchitect</t>
  </si>
  <si>
    <t>3311</t>
  </si>
  <si>
    <t>Y532F6239C</t>
  </si>
  <si>
    <t>Affiancamento e assistenza all’Ardiss per l’utilizzo della piattaforma applicativa per la Gestione dei benefici erogati agli studenti</t>
  </si>
  <si>
    <t>3310</t>
  </si>
  <si>
    <t>Y482F5C380</t>
  </si>
  <si>
    <t>TECNOGOMMA 2 SRL</t>
  </si>
  <si>
    <t>Sostutizione pneumatici fuori contratto NLT</t>
  </si>
  <si>
    <t>3309</t>
  </si>
  <si>
    <t>Y222F5BA3D</t>
  </si>
  <si>
    <t>SURVEYMONKEY EUROPE</t>
  </si>
  <si>
    <t>Canone utilizzo strumento per sondaggi online Survey Monkey periodo 12.11.2020 -11.11.2021</t>
  </si>
  <si>
    <t>3297</t>
  </si>
  <si>
    <t>Y522F56426</t>
  </si>
  <si>
    <t>MA.PO S.R.L.</t>
  </si>
  <si>
    <t>Fornitura di dischi esterni SSD</t>
  </si>
  <si>
    <t>3296</t>
  </si>
  <si>
    <t>Y4B2F9BFFF</t>
  </si>
  <si>
    <t>RUSSIGNAN SRL/ecoscavi di Michele Giannella e Pittini /COTRA SRL</t>
  </si>
  <si>
    <t>Intervento di particolare pregio architettonico al controsoffitto del VI° piano</t>
  </si>
  <si>
    <t>3294</t>
  </si>
  <si>
    <t>8527441AEB</t>
  </si>
  <si>
    <t>Fornitura assistenza e manutenzione prodotto CUS 118 per la Centrale Operativa Unica 118 di Palmanova per l’anno 2021</t>
  </si>
  <si>
    <t>3293</t>
  </si>
  <si>
    <t>85257821E1</t>
  </si>
  <si>
    <t>NEXTGEN INTEROPERABILITY SOL. LTD</t>
  </si>
  <si>
    <t>Fornitura di licenza del piano denominato Gold relativo al software Mirth</t>
  </si>
  <si>
    <t>3292</t>
  </si>
  <si>
    <t>852508310C</t>
  </si>
  <si>
    <t>Servizi IT di assistenza e manutenzione correttiva, adeguativa, migliorativa ed evolutiva su Configuratore SISSR e Trasferimenti SISSR</t>
  </si>
  <si>
    <t>3291</t>
  </si>
  <si>
    <t>Y572F5376A</t>
  </si>
  <si>
    <t>Rinnovo manutenzione annuale licenze Style Report</t>
  </si>
  <si>
    <t>3290</t>
  </si>
  <si>
    <t>Z7534ECBD7</t>
  </si>
  <si>
    <t>CNS CONSULTING S.R.L.S.,</t>
  </si>
  <si>
    <t>Servizio in relazione alla analisi delle possibilità di sviluppo delle attività in regime di libero mercato di Insiel SpA in conformità a quanto disposto dal D.Lgs. 175/16</t>
  </si>
  <si>
    <t>3289</t>
  </si>
  <si>
    <t>Z7D34609B4</t>
  </si>
  <si>
    <t>Ufficio Legale - Servizi professionali su applicazione in regione della normativa nazionale sulla Cybersecurity e sui Cert regionali</t>
  </si>
  <si>
    <t>3280</t>
  </si>
  <si>
    <t>Y322F4B8C4</t>
  </si>
  <si>
    <t>NUVOLAPOINT DI FLAJS ALESSANDRO</t>
  </si>
  <si>
    <t>Fornitura di monitor per scorta richieste regionali</t>
  </si>
  <si>
    <t>3279</t>
  </si>
  <si>
    <t>YBC2F46F2B</t>
  </si>
  <si>
    <t xml:space="preserve">Badge </t>
  </si>
  <si>
    <t>3278</t>
  </si>
  <si>
    <t>ZB12F24EFC</t>
  </si>
  <si>
    <t>Fornitura di lampade da tavolo con presa USB per i dipendenti di Insiel</t>
  </si>
  <si>
    <t>3277</t>
  </si>
  <si>
    <t>Y5030C1CBB</t>
  </si>
  <si>
    <t>Acquisizione di un certificato wildcard plus per *.fvgwifi.it durata ANNUALE</t>
  </si>
  <si>
    <t>3276</t>
  </si>
  <si>
    <t>Y1E2F5A1A1</t>
  </si>
  <si>
    <t>Rinnovo licence Adobe: AEM FORMS, AEM SITES</t>
  </si>
  <si>
    <t>3275</t>
  </si>
  <si>
    <t>Y1F2F55A53</t>
  </si>
  <si>
    <t>3274</t>
  </si>
  <si>
    <t>Y1B2F4360C</t>
  </si>
  <si>
    <t>Lavaggio ed igienizzazione autovetture aziendali</t>
  </si>
  <si>
    <t>3273</t>
  </si>
  <si>
    <t>YE12F4037C</t>
  </si>
  <si>
    <t>Servizio traduzione italiano-friulano</t>
  </si>
  <si>
    <t>3271</t>
  </si>
  <si>
    <t>Y1A2F41180</t>
  </si>
  <si>
    <t>Servizi di manutenzione e assistenza sulle licenze d'uso per l'applicativo Paghe Project per un periodo di 24 mesi</t>
  </si>
  <si>
    <t>3270</t>
  </si>
  <si>
    <t>YF82F3E46D</t>
  </si>
  <si>
    <t>Servizio professionali per lo sviluppo di un modulo software
relativo al modello di trasporto intermodale nellambito del progetto europeo PIXEL</t>
  </si>
  <si>
    <t>3268</t>
  </si>
  <si>
    <t>YF72F5102E</t>
  </si>
  <si>
    <t>Piattaforma Software Q-81® HSE WEB APP - Canone aggiornamento e manutenzione e Supporto consulenziale e formativo remotizzato</t>
  </si>
  <si>
    <t>3267</t>
  </si>
  <si>
    <t>Y692F49D6E</t>
  </si>
  <si>
    <t>Housing rack via San Maurizio Trieste</t>
  </si>
  <si>
    <t>3266</t>
  </si>
  <si>
    <t>Y772F358BF</t>
  </si>
  <si>
    <t>Fornitura di cuffie professionali connessione usb e jack</t>
  </si>
  <si>
    <t>3265</t>
  </si>
  <si>
    <t>Y472F39653</t>
  </si>
  <si>
    <t>Mouse ergonomici</t>
  </si>
  <si>
    <t>3264</t>
  </si>
  <si>
    <t>Y562F3336B</t>
  </si>
  <si>
    <t>MALTEGO TECHNOLOGIES GMBH</t>
  </si>
  <si>
    <t>noleggio licenza Maltego Pro per 1 anno</t>
  </si>
  <si>
    <t>3263</t>
  </si>
  <si>
    <t>ZDC2F24ECF</t>
  </si>
  <si>
    <t>Fornitura di tastiere, mouse e supporti pieghevoli</t>
  </si>
  <si>
    <t>3262</t>
  </si>
  <si>
    <t>Z7C2F24E6D</t>
  </si>
  <si>
    <t>Poltroncine modello Torino per i dipendenti di Insiel</t>
  </si>
  <si>
    <t>3261</t>
  </si>
  <si>
    <t>YDE2F31B49</t>
  </si>
  <si>
    <t>Estensione della sperimentazione della piattaforma di gestione di siti web istituzionali ad ulteriori due Comuni della Regione FVG</t>
  </si>
  <si>
    <t>3260</t>
  </si>
  <si>
    <t>YAB2F303BC</t>
  </si>
  <si>
    <t>KNOWBE4</t>
  </si>
  <si>
    <t>Servizio di phishing test caselle di posta</t>
  </si>
  <si>
    <t>3259</t>
  </si>
  <si>
    <t>Y002F32FD9</t>
  </si>
  <si>
    <t>Rinnovo licenze Adobe Creative Cloud for teams, Adobe Captivate for Teams, Adobe Acrobat PRO DC per 12 mesi</t>
  </si>
  <si>
    <t>3258</t>
  </si>
  <si>
    <t>YA62F2AA25</t>
  </si>
  <si>
    <t>Verifica impianti di messa a terra presso la sede di Amaro</t>
  </si>
  <si>
    <t>3257</t>
  </si>
  <si>
    <t>Y642F2F776</t>
  </si>
  <si>
    <t>Manutenzione e assistenza tecnica imbustatrice BlueCrest modello DI 4080 per un periodo di 24 mesi</t>
  </si>
  <si>
    <t>3256</t>
  </si>
  <si>
    <t>Y152F351F1</t>
  </si>
  <si>
    <t>Fornitura di webcam e cuffie usb</t>
  </si>
  <si>
    <t>3255</t>
  </si>
  <si>
    <t>Y4F2FF6A35</t>
  </si>
  <si>
    <t>3254</t>
  </si>
  <si>
    <t>Y2F2F25520</t>
  </si>
  <si>
    <t>DEL TORRE SRL</t>
  </si>
  <si>
    <t xml:space="preserve">Fornitura Dispositivi Protezione Individuale per dipendenti </t>
  </si>
  <si>
    <t>3253</t>
  </si>
  <si>
    <t>YE92F274A1</t>
  </si>
  <si>
    <t>Licenze Adobe creative cloud e Adobe Premiere Pro</t>
  </si>
  <si>
    <t>3252</t>
  </si>
  <si>
    <t>Y9F2F24F09</t>
  </si>
  <si>
    <t>KYOCERA DOCUMENT SOLUTIONS ITALIA S</t>
  </si>
  <si>
    <t xml:space="preserve">Conguaglio copie multifunzione ex Provincia di Trieste </t>
  </si>
  <si>
    <t>3251</t>
  </si>
  <si>
    <t>8520776EC8</t>
  </si>
  <si>
    <t>Servizio di sorveglianza sanitaria ed altri servizi a supporto del RSPP di Insiel SpA</t>
  </si>
  <si>
    <t>3250</t>
  </si>
  <si>
    <t>YD02F40BA6</t>
  </si>
  <si>
    <t>Rinnovo biennale manutenzione OL Care per la licenza PrintShop Mail Production</t>
  </si>
  <si>
    <t>3249</t>
  </si>
  <si>
    <t>YF42F2253C</t>
  </si>
  <si>
    <t>Fornitura di docking station</t>
  </si>
  <si>
    <t>3248</t>
  </si>
  <si>
    <t>Y5C2F23813</t>
  </si>
  <si>
    <t>INFOCAMERE SCPA</t>
  </si>
  <si>
    <t>Pratiche Registro Imprese chiusura unità locale (costi per diritti ed imposte)</t>
  </si>
  <si>
    <t>3247</t>
  </si>
  <si>
    <t>YA12F209F6</t>
  </si>
  <si>
    <t>Fornitura di tastiere e mouse</t>
  </si>
  <si>
    <t>3246</t>
  </si>
  <si>
    <t>8506886866</t>
  </si>
  <si>
    <t>acquisizione di un servizio di marcatura temporale per la firma di documenti firmati digitalmente</t>
  </si>
  <si>
    <t>3245</t>
  </si>
  <si>
    <t>Y2E2F1CA9C</t>
  </si>
  <si>
    <t>Master Intelligence e ICT</t>
  </si>
  <si>
    <t>3244</t>
  </si>
  <si>
    <t>YB02F1B0DC</t>
  </si>
  <si>
    <t>Fornitura di monitor da 24 pollici</t>
  </si>
  <si>
    <t>3243</t>
  </si>
  <si>
    <t>Y992F21C65</t>
  </si>
  <si>
    <t>Pubblicazione su quotidiani nazionali e locali dell’avviso di pubblicazione di gara per: Tender_12520 – ID 3112</t>
  </si>
  <si>
    <t>3242</t>
  </si>
  <si>
    <t>Pubblicazione in GURI esito di bando di gara per: Tender_7485–ID2143</t>
  </si>
  <si>
    <t>3240</t>
  </si>
  <si>
    <t>Y542F25F19</t>
  </si>
  <si>
    <t>Certificato digitale annuale *.provincia.udine.it</t>
  </si>
  <si>
    <t>3239</t>
  </si>
  <si>
    <t>Y962F2C149</t>
  </si>
  <si>
    <t>Licenze Sparx Enterprise Architect</t>
  </si>
  <si>
    <t>3238</t>
  </si>
  <si>
    <t>Y4C2F0C220</t>
  </si>
  <si>
    <t>Acquisto credito postale anticipato SMA per lettere screening - dal 30/10/2020 al 30/11/2020</t>
  </si>
  <si>
    <t>3236</t>
  </si>
  <si>
    <t>YA32F070AA</t>
  </si>
  <si>
    <t>Fornitura monitor per Centrale Sores</t>
  </si>
  <si>
    <t>3235</t>
  </si>
  <si>
    <t>Y2D2F029A4</t>
  </si>
  <si>
    <t>IMPLEMENTAZIONE INTEGRAZIONE TRA POINT e G2</t>
  </si>
  <si>
    <t>3234</t>
  </si>
  <si>
    <t>YF62F0445D</t>
  </si>
  <si>
    <t>Termoscanner a muro</t>
  </si>
  <si>
    <t>3233</t>
  </si>
  <si>
    <t>YCF2F08A40</t>
  </si>
  <si>
    <t>Pubblicazione su quotidiani nazionali e locali dell’avviso di pubblicazione esito di gara per - Tender_7485 – ID2143</t>
  </si>
  <si>
    <t>3232</t>
  </si>
  <si>
    <t>Pubblicazione in GURI di&amp;nbsp; Esito di bando di gara&amp;nbsp; di Gara Tender_9529-ID2727</t>
  </si>
  <si>
    <t>3231</t>
  </si>
  <si>
    <t>Pubblicazione in GURI di Estratto di Bando di Gara Tender_12520-ID 3112</t>
  </si>
  <si>
    <t>3230</t>
  </si>
  <si>
    <t>Y5A2F18808</t>
  </si>
  <si>
    <t>DIACO BIOFARMACEUTICI SRL</t>
  </si>
  <si>
    <t>Spray igienizzante</t>
  </si>
  <si>
    <t>3229</t>
  </si>
  <si>
    <t>Y6D2F25DFE</t>
  </si>
  <si>
    <t>3228</t>
  </si>
  <si>
    <t>Y8F2F01017</t>
  </si>
  <si>
    <t>Q81 per Regione</t>
  </si>
  <si>
    <t>3227</t>
  </si>
  <si>
    <t>8494035B6A</t>
  </si>
  <si>
    <t>Fornitura di personal computer portatili per il Consiglio Regionale FVG</t>
  </si>
  <si>
    <t>3222</t>
  </si>
  <si>
    <t>8494499A52</t>
  </si>
  <si>
    <t>SERIN SRL/RIGO P. - STUDIO  ARCHIT. E INGEGN./SERTECO SERVIZI TECNICI COORDINATI</t>
  </si>
  <si>
    <t>RIGO P. - STUDIO  ARCHIT. E INGEGN.</t>
  </si>
  <si>
    <t>Coordinatore della Sicurezza manutenzione RPR</t>
  </si>
  <si>
    <t>3221</t>
  </si>
  <si>
    <t>Y402EF1B40</t>
  </si>
  <si>
    <t xml:space="preserve">Adeguamento impianti multimediali Sala Svevo </t>
  </si>
  <si>
    <t>3220</t>
  </si>
  <si>
    <t>Y822F1AE44</t>
  </si>
  <si>
    <t>Rinnovo canone assistenza Solarwinds Patch Manager per Regione FVG</t>
  </si>
  <si>
    <t>3218</t>
  </si>
  <si>
    <t>YF52F04513</t>
  </si>
  <si>
    <t>Carta fotocopie per imbustamento</t>
  </si>
  <si>
    <t>3217</t>
  </si>
  <si>
    <t>Y7F2EE829C</t>
  </si>
  <si>
    <t>Fornitura di telefoni VoIP</t>
  </si>
  <si>
    <t>3216</t>
  </si>
  <si>
    <t>Y642EE4081</t>
  </si>
  <si>
    <t>Servizi professionali IVA e L.R. 9/2011</t>
  </si>
  <si>
    <t>3215</t>
  </si>
  <si>
    <t>8484341BAC</t>
  </si>
  <si>
    <t>MACH2 INFORMATICA SRL/BEANTECH SRL/DPS INFORMATICA S.N.C.</t>
  </si>
  <si>
    <t>Fornitura di pc portatili per smart working regione FVG</t>
  </si>
  <si>
    <t>3213</t>
  </si>
  <si>
    <t>Y5B2EE12F0</t>
  </si>
  <si>
    <t>BILLIANI STUDIO LEGALE</t>
  </si>
  <si>
    <t>Studio di fattibilità per Presidenza</t>
  </si>
  <si>
    <t>3212</t>
  </si>
  <si>
    <t>Y4A2EE52FD</t>
  </si>
  <si>
    <t>3211</t>
  </si>
  <si>
    <t>Y582EDEDDA</t>
  </si>
  <si>
    <t>Formazione in house su normativa appalti dopo legge n.120/2020 di conversione del DL n.76/2020 e su misure di semplificazione digitale dopo il decreto cosiddetto Semplificazioni, n.76/2020</t>
  </si>
  <si>
    <t>3208</t>
  </si>
  <si>
    <t>YF22EDC5FB</t>
  </si>
  <si>
    <t>Attività di sviluppo sul progetto SUAP</t>
  </si>
  <si>
    <t>3207</t>
  </si>
  <si>
    <t>YDC2EE155A</t>
  </si>
  <si>
    <t>ESTENERGY  SPA</t>
  </si>
  <si>
    <t>NUova attivazione fornitura Gas  PDR 03620000155320  in Via 4 Novembre a Tavagnacco (UD), sede Feletto</t>
  </si>
  <si>
    <t>3206</t>
  </si>
  <si>
    <t>Y822EE799D</t>
  </si>
  <si>
    <t>Fornitura bretelle ottiche</t>
  </si>
  <si>
    <t>3205</t>
  </si>
  <si>
    <t>Y632EE2BA5</t>
  </si>
  <si>
    <t>Tavola rotonda Security Summit Streaming Edition 2020</t>
  </si>
  <si>
    <t>3203</t>
  </si>
  <si>
    <t>Y182EE39BF</t>
  </si>
  <si>
    <t>Attività di VA-PT su infrastruttura Servizio Conservazione Digitale</t>
  </si>
  <si>
    <t>3202</t>
  </si>
  <si>
    <t>Y072EDB7AA</t>
  </si>
  <si>
    <t>fornitura di Display Interattivo FLIP Serie WMH da 55</t>
  </si>
  <si>
    <t>3201</t>
  </si>
  <si>
    <t>847859993A</t>
  </si>
  <si>
    <t>Servizio di evoluzioni e Application Maintenance per la piattaforma PerformPA</t>
  </si>
  <si>
    <t>3200</t>
  </si>
  <si>
    <t>YB02ED7B53</t>
  </si>
  <si>
    <t>Iscrizione di quattro risorse a formazione per: “Lan Switching" NELSW</t>
  </si>
  <si>
    <t>3198</t>
  </si>
  <si>
    <t>Y452ECE4E8</t>
  </si>
  <si>
    <t>Integrazione procedura ID 3054 - personalizzazione piattaforma selezioni del personale</t>
  </si>
  <si>
    <t>3197</t>
  </si>
  <si>
    <t>Y702ECE4BB</t>
  </si>
  <si>
    <t>Edizione aggiuntiva di formazione Overlay Virtual Networking - esercitazioni per 12 persone</t>
  </si>
  <si>
    <t>3195</t>
  </si>
  <si>
    <t>Procedimento&amp;nbsp; ID3195 Pubblicazione su GURI esiti bando di gara Tender_8261-ID2412</t>
  </si>
  <si>
    <t>3192</t>
  </si>
  <si>
    <t>Y812EC7A85</t>
  </si>
  <si>
    <t>MÉTHODE SRL SOCIETÀ A RESPONSABILITÀ LIMITATA/INFODATI SPA/HDG SAS DI FRANCO ZORZET &amp; C./ITREVIEW/Nevis s.r.l.</t>
  </si>
  <si>
    <t>Noleggio licenze Professional e  Analyzer Qlik®
Sense®, installazione e supporto alla configurazione, formazione,
servizi professionali di sviluppo, servizi di assistenza e
manutenzione</t>
  </si>
  <si>
    <t>3188</t>
  </si>
  <si>
    <t>Y872EBF0E9</t>
  </si>
  <si>
    <t>TIPOGRAFIA MORO ANDREA SRL</t>
  </si>
  <si>
    <t>Stampa calendari Insiel</t>
  </si>
  <si>
    <t>3187</t>
  </si>
  <si>
    <t>Y682EBEF6B</t>
  </si>
  <si>
    <t>Servizi di tutoring e formazione in Angular 9 e Spring Boot 2</t>
  </si>
  <si>
    <t>3184</t>
  </si>
  <si>
    <t>Y952EBD454</t>
  </si>
  <si>
    <t xml:space="preserve">Acquisto libro in formato e-Book 
</t>
  </si>
  <si>
    <t>3182</t>
  </si>
  <si>
    <t>Y6B2EBB370</t>
  </si>
  <si>
    <t>Pubblicazione su quotidiani nazionali e locali dell’avviso di aggiudicazione della gara Tender_9529-ID2727</t>
  </si>
  <si>
    <t>3181</t>
  </si>
  <si>
    <t>ZDC2EBB18A</t>
  </si>
  <si>
    <t xml:space="preserve">Acquisto certificato PDD Regione FVg  e Premium per client </t>
  </si>
  <si>
    <t>3179</t>
  </si>
  <si>
    <t>Y392EB6C1D</t>
  </si>
  <si>
    <t>Formazione per Referente aziendale per i processi di sanificazione - 21 ottobre 2020</t>
  </si>
  <si>
    <t>3178</t>
  </si>
  <si>
    <t>Y2A2EC283E</t>
  </si>
  <si>
    <t>Certificato multidomain per consiglio regionale e wildcard per Promoturismo</t>
  </si>
  <si>
    <t>3177</t>
  </si>
  <si>
    <t>Y6B2EB5746</t>
  </si>
  <si>
    <t xml:space="preserve">Iscrizione di 1 risorsa alla formazione del 26 e 29 ottobre 2020 sulla redazione del capitolato d'appalto </t>
  </si>
  <si>
    <t>3175</t>
  </si>
  <si>
    <t>Y3C2EBA7C0</t>
  </si>
  <si>
    <t>Fornitura di 120 docking station per pc portatili HP 340 G7</t>
  </si>
  <si>
    <t>3174</t>
  </si>
  <si>
    <t>YF42EB1B22</t>
  </si>
  <si>
    <t>PA360 SRL</t>
  </si>
  <si>
    <t>Formazione TUTTO SU PAGOPA: SCADENZA DEL 28/02/2021, OBBLIGHI PER LE P.A., SANZIONI E RESPONSABILITÀ DIRIGENZIALE E DISCIPLINARE</t>
  </si>
  <si>
    <t>3173</t>
  </si>
  <si>
    <t>Pubblicazione in GURI di: Avviso di bando di gara: Tender_12192-ID2680</t>
  </si>
  <si>
    <t>3172</t>
  </si>
  <si>
    <t>Y6D2EE40F8</t>
  </si>
  <si>
    <t>Mascherine FFP2</t>
  </si>
  <si>
    <t>3170</t>
  </si>
  <si>
    <t>Y7B2EB26A4</t>
  </si>
  <si>
    <t>Acquisto libri “Sistema di gestione dell’energia” e “Energy manager ed Esperto in gestione dell'Energia”</t>
  </si>
  <si>
    <t>3169</t>
  </si>
  <si>
    <t>Y8C2EAA4E6</t>
  </si>
  <si>
    <t>Formazione per 1 risorsa su Il MePA dopo la legge di conversione n. 120/2020 del dl semplificazioni - 9 e 14 ottobre 2020</t>
  </si>
  <si>
    <t>3167</t>
  </si>
  <si>
    <t>YF32EA977B</t>
  </si>
  <si>
    <t>Mascherine chirurgiche a due strati certificate</t>
  </si>
  <si>
    <t>3165</t>
  </si>
  <si>
    <t>YE62F1E993</t>
  </si>
  <si>
    <t>Servizio Telepass</t>
  </si>
  <si>
    <t>AEROPORTO FRIULI VENEZIA-GIULIA SPA</t>
  </si>
  <si>
    <t>APCOA PARKING ITALIA SPA</t>
  </si>
  <si>
    <t>3163</t>
  </si>
  <si>
    <t>Y812EA7AB7</t>
  </si>
  <si>
    <t>WARE BY SOFT S.R.L.</t>
  </si>
  <si>
    <t>Acquisto di 3 licenze di “Burp Suite Professional”</t>
  </si>
  <si>
    <t>3162</t>
  </si>
  <si>
    <t>Y872EA5EEB</t>
  </si>
  <si>
    <t>Formazione su Il Piano Triennale per l'informatica nella PA 2020-2022 per 10 colleghi</t>
  </si>
  <si>
    <t>3160</t>
  </si>
  <si>
    <t>Y762EA19A0</t>
  </si>
  <si>
    <t>Fornitura di una lavastoviglie</t>
  </si>
  <si>
    <t>3157</t>
  </si>
  <si>
    <t>Y4D2E9C023</t>
  </si>
  <si>
    <t xml:space="preserve">Attività di analisi e progettazione di una piattaforma software
relativa all' accessibilità del territorio e definizione di un Prototipo Scheda di Rilevazione
</t>
  </si>
  <si>
    <t>3156</t>
  </si>
  <si>
    <t>YD52EEEB2B</t>
  </si>
  <si>
    <t xml:space="preserve">Servizi professionali per lavori manutenzione straordinaria nel sottotetto  VI° piano </t>
  </si>
  <si>
    <t>3154</t>
  </si>
  <si>
    <t>YF22E9A509</t>
  </si>
  <si>
    <t>Fornitura di telefoni IP Cisco e licenze</t>
  </si>
  <si>
    <t>3153</t>
  </si>
  <si>
    <t>Y5E2EC8A94</t>
  </si>
  <si>
    <t>3151</t>
  </si>
  <si>
    <t>YF32E92BBA</t>
  </si>
  <si>
    <t>OFFICINA RIBIS BRUNO</t>
  </si>
  <si>
    <t xml:space="preserve">Realizzazione di una ringhiera metallica </t>
  </si>
  <si>
    <t>3150</t>
  </si>
  <si>
    <t>YBE2F950D3</t>
  </si>
  <si>
    <t>OFFICE DEPOT ITALIA SRL</t>
  </si>
  <si>
    <t>Carta fotocopie</t>
  </si>
  <si>
    <t>3149</t>
  </si>
  <si>
    <t>YB72ECCDB5</t>
  </si>
  <si>
    <t>Formazione DDD</t>
  </si>
  <si>
    <t>3138</t>
  </si>
  <si>
    <t>YB72E971D6</t>
  </si>
  <si>
    <t xml:space="preserve">REGTECH OPEN PROJECT SRL </t>
  </si>
  <si>
    <t>Rinnovo manutenzione prodotto ORBIT</t>
  </si>
  <si>
    <t>3137</t>
  </si>
  <si>
    <t>YF53139ECD</t>
  </si>
  <si>
    <t>AXA ASSICURAZIONI S.P.A./UNIPOL SAI ASSICURAZIONI SPA</t>
  </si>
  <si>
    <t>AXA ASSICURAZIONI S.P.A.</t>
  </si>
  <si>
    <t>POLIZZA DI ASSICURAZIONE VITA CUMULATIVA/IPM DIRIGENTI</t>
  </si>
  <si>
    <t>3132</t>
  </si>
  <si>
    <t>YAC3557CD6</t>
  </si>
  <si>
    <t>Acquisto manuale:Tool Excel Calcolo IRES IRAP Società di Capitali – 2022</t>
  </si>
  <si>
    <t>3131</t>
  </si>
  <si>
    <t>8461884793</t>
  </si>
  <si>
    <t>SIRTI SOCIETA' PER AZIONI/NPO SISTEMI S.p.a./FASTWEB S.P.A./PRINCIPIUM SRL/WISH IT/MTM PROJECT SRL/TELECOM ITALIA S.P.A. UTENZE</t>
  </si>
  <si>
    <t>Servizio di assistenza e manutenzione hardware e software su dispositivi ubicati nel Data Center Insiel di Trieste</t>
  </si>
  <si>
    <t>3129</t>
  </si>
  <si>
    <t>Utilizzo ufficio indipendente in modalità Coworking</t>
  </si>
  <si>
    <t>3128</t>
  </si>
  <si>
    <t>YBF2E6E219</t>
  </si>
  <si>
    <t>Fornitura di n.2 cartucce postbase 10ml per affrancatrice Insiel</t>
  </si>
  <si>
    <t>3127</t>
  </si>
  <si>
    <t>Y7D2E77AE9</t>
  </si>
  <si>
    <t>Fornitura di portatili e monitor per Direzione Centrale risorse agroalimentari, forestali e ittiche</t>
  </si>
  <si>
    <t>3126</t>
  </si>
  <si>
    <t>Y392E6C9BF</t>
  </si>
  <si>
    <t>Fornitura sacchetti bio per raccolta differenziata sedi Insiel</t>
  </si>
  <si>
    <t>3124</t>
  </si>
  <si>
    <t>Y4F2E6A293</t>
  </si>
  <si>
    <t>PAR-TEC SPA</t>
  </si>
  <si>
    <t>Formazione in tecniche di test (due sessioni da 3gg ciascuna) per personale tecnico Insiel</t>
  </si>
  <si>
    <t>3123</t>
  </si>
  <si>
    <t>84531396F9</t>
  </si>
  <si>
    <t>Fornitura PLC per monitoraggio POP della RPR</t>
  </si>
  <si>
    <t>3121</t>
  </si>
  <si>
    <t>YED2E79628</t>
  </si>
  <si>
    <t>SLORI - Slovenski Raziskovalni Institut - Istituto Sloveno di Ricerche</t>
  </si>
  <si>
    <t>Corso sloveno avanzato per regione FVG</t>
  </si>
  <si>
    <t>3120</t>
  </si>
  <si>
    <t>Y672E6702D</t>
  </si>
  <si>
    <t>Corso "DevOps - metodologia" per Software Designer &amp; Coder e Software Architect</t>
  </si>
  <si>
    <t>3119</t>
  </si>
  <si>
    <t>Y822E65DF6</t>
  </si>
  <si>
    <t>Corso e-learning PES PAV PEI per addetti ai lavori elettrici norma CEI 11-27 per 1 persona</t>
  </si>
  <si>
    <t>3107</t>
  </si>
  <si>
    <t>Y722E57A1A</t>
  </si>
  <si>
    <t>Abbonamento annuale Streamyard per dirette streaming</t>
  </si>
  <si>
    <t>3106</t>
  </si>
  <si>
    <t>8503617EBA</t>
  </si>
  <si>
    <t>Fornitura manutenzione sistemi Hiperlan</t>
  </si>
  <si>
    <t>3103</t>
  </si>
  <si>
    <t>Y032E50CC4</t>
  </si>
  <si>
    <t>Fornitura di tastiere per portatili destinati ai Comuni FVG</t>
  </si>
  <si>
    <t>3102</t>
  </si>
  <si>
    <t>Y882E50383</t>
  </si>
  <si>
    <t>Rinnovo e mantenimento della certificazione ISO27001 estesa con le linee guida ISO27017 e ISO27018</t>
  </si>
  <si>
    <t>3096</t>
  </si>
  <si>
    <t>Y982E55A2F</t>
  </si>
  <si>
    <t>SECURAX LTD</t>
  </si>
  <si>
    <t>Fornitura licenze Softphone Zoiper</t>
  </si>
  <si>
    <t>3094</t>
  </si>
  <si>
    <t>Y5A2E411AF</t>
  </si>
  <si>
    <t>SENSIBLE DATA SPA</t>
  </si>
  <si>
    <t>Manutenzione PRTG</t>
  </si>
  <si>
    <t>3093</t>
  </si>
  <si>
    <t>YE530CF65B</t>
  </si>
  <si>
    <t>Ceit S.p.A.</t>
  </si>
  <si>
    <t>3092</t>
  </si>
  <si>
    <t>YAB2F09EF1</t>
  </si>
  <si>
    <t>3090</t>
  </si>
  <si>
    <t>YAA2E376C3</t>
  </si>
  <si>
    <t>FONDAZIONE ASPHI ONLUS</t>
  </si>
  <si>
    <t>Acquisto di una edizione del corso di formazione La valutazione di accessibilità dei siti web a cura di ASPHI onlus</t>
  </si>
  <si>
    <t>3088</t>
  </si>
  <si>
    <t>Y172E37D39</t>
  </si>
  <si>
    <t>N. 300 licenze Refurbished EDU</t>
  </si>
  <si>
    <t>3085</t>
  </si>
  <si>
    <t>8451191F6C</t>
  </si>
  <si>
    <t>CANCIANI &amp; SCABARI SNC DI CANCIANI MARCO E SCABARI RICCARDO SNC</t>
  </si>
  <si>
    <t>Messa in sicurezza area gruppi elettrogeni e torre dei balini</t>
  </si>
  <si>
    <t>3083</t>
  </si>
  <si>
    <t>YB32E43766</t>
  </si>
  <si>
    <t>Cloud Oracle PaaS and IaaS Universal Credits</t>
  </si>
  <si>
    <t>3081</t>
  </si>
  <si>
    <t>Y6C2E38F3B</t>
  </si>
  <si>
    <t>Nastri per stampante termica</t>
  </si>
  <si>
    <t>3066</t>
  </si>
  <si>
    <t>YBD2E1C59D</t>
  </si>
  <si>
    <t>Formazione corso Trend Micro™ Apex One Training for Certified Professionals (TM-APEX) per due colleghi</t>
  </si>
  <si>
    <t>3063</t>
  </si>
  <si>
    <t>Y0E2E1A040</t>
  </si>
  <si>
    <t>AXONIQ B.V.</t>
  </si>
  <si>
    <t>Fornitura corso in modalità a distanza Full Axon Online Training Program dal 15 al 25 settembre 2020</t>
  </si>
  <si>
    <t>3061</t>
  </si>
  <si>
    <t>Y372E197B1</t>
  </si>
  <si>
    <t>Fornitura spray disinfettante</t>
  </si>
  <si>
    <t>3058</t>
  </si>
  <si>
    <t>YD62E120C5</t>
  </si>
  <si>
    <t>Cassette pronto soccorso e kit di reintegro materiali scaduti</t>
  </si>
  <si>
    <t>3041</t>
  </si>
  <si>
    <t>Y862E0E7E9</t>
  </si>
  <si>
    <t>MOSETTI TEC.GRAF. SNC</t>
  </si>
  <si>
    <t>Buste personalizzate</t>
  </si>
  <si>
    <t>3037</t>
  </si>
  <si>
    <t>84154622EF</t>
  </si>
  <si>
    <t xml:space="preserve">Servizio di verifica accessibilità degli strumenti informatici
</t>
  </si>
  <si>
    <t>3036</t>
  </si>
  <si>
    <t>840740279B</t>
  </si>
  <si>
    <t xml:space="preserve">Servizio di manutenzione hardware a ticket sulle apparecchiature in uso presso gli uffici della Regione Autonoma Friuli Venezia Giulia
</t>
  </si>
  <si>
    <t>3002</t>
  </si>
  <si>
    <t>Y35308A6F4</t>
  </si>
  <si>
    <t>DEANA FRANCESCO/CENTRO STUDI ENTI LOCALI SRL</t>
  </si>
  <si>
    <t>Corso DIREUR-21 - Aspetti teorici e operativi della partecipazione dell’Amministrazione regionale alla fase ascendente del diritto europeo</t>
  </si>
  <si>
    <t>2996</t>
  </si>
  <si>
    <t>YDA2DEE05A</t>
  </si>
  <si>
    <t>buste personalizzate per imbustatrice</t>
  </si>
  <si>
    <t>2873</t>
  </si>
  <si>
    <t>YDB354B8AA</t>
  </si>
  <si>
    <t>Partecipazione all’evento on-line: Modern Portfolio Management Workshop</t>
  </si>
  <si>
    <t>2818</t>
  </si>
  <si>
    <t>Y9D32D6A12</t>
  </si>
  <si>
    <t>Acquisto libro formato e-book</t>
  </si>
  <si>
    <t>2799</t>
  </si>
  <si>
    <t>Y53355DF68</t>
  </si>
  <si>
    <t>Pubblicazione su quotidiani nazionali e locali dell’aggiudicazione di bando di gara per appalto Tender_18304 – ID 4057</t>
  </si>
  <si>
    <t>2546</t>
  </si>
  <si>
    <t>Y1C33E6FCD</t>
  </si>
  <si>
    <t>2477</t>
  </si>
  <si>
    <t>Y8835BDE66</t>
  </si>
  <si>
    <t>Rinnovo quota associativa 2022 Project Management Institute PMI</t>
  </si>
  <si>
    <t>2476</t>
  </si>
  <si>
    <t>Y0035B3175</t>
  </si>
  <si>
    <t>2475</t>
  </si>
  <si>
    <t>Y5B359698E</t>
  </si>
  <si>
    <t>Iscrizione al corso " La dematerializzazione degli archivi: dal progetto alla sua realizzazione"</t>
  </si>
  <si>
    <t>2474</t>
  </si>
  <si>
    <t>Y63358788E</t>
  </si>
  <si>
    <t>Percorso crescita professionale e leadership “7 Habits”</t>
  </si>
  <si>
    <t>2279</t>
  </si>
  <si>
    <t>Z1D2F33E87</t>
  </si>
  <si>
    <t>Ufficio Legale – Servizio di Supporto Processo di Scelta Direttore Persone e Organizzazion</t>
  </si>
  <si>
    <t>1997</t>
  </si>
  <si>
    <t>Y8935F9E8C</t>
  </si>
  <si>
    <t>UDEMY INC.</t>
  </si>
  <si>
    <t>Acquisto dei corsi online tramite la piattaforma UDEMY</t>
  </si>
  <si>
    <t>1575</t>
  </si>
  <si>
    <t>Y333395A0E</t>
  </si>
  <si>
    <t>Acquisto del credito postale SMA per le lettere per screening dal 22/10/2021 al 30/11/2021</t>
  </si>
  <si>
    <t>1500</t>
  </si>
  <si>
    <t>Y6E357EC5F</t>
  </si>
  <si>
    <t xml:space="preserve">Pubblicazione su quotidiani nazionali e locali di bando di gara per: “Tender_22426 – ID4498”
</t>
  </si>
  <si>
    <t>0878</t>
  </si>
  <si>
    <t>Y93332167D</t>
  </si>
  <si>
    <t>Acquisto credito postale anticipato SMA per lettere screening</t>
  </si>
  <si>
    <t>0865</t>
  </si>
  <si>
    <t>Y7032FD949</t>
  </si>
  <si>
    <t>FAST LANE GMBH INSTITUTE FOR</t>
  </si>
  <si>
    <t>Corsi Red Hat: DO180 OpenShift I - Containers &amp; Kubernetes</t>
  </si>
  <si>
    <t>0171</t>
  </si>
  <si>
    <t>Y3B3585A2A</t>
  </si>
  <si>
    <t>Acquisto biglietto evento - IDI Incontro DevOps Italia 2022 : conferenza italiana dedicata alle tematiche DevOps</t>
  </si>
  <si>
    <t>0152</t>
  </si>
  <si>
    <t>Y86358FC8C</t>
  </si>
  <si>
    <t>Acquisto del credito postale SMA per le lettere per screening 
dal 14/03/2022 al 15/04/2022</t>
  </si>
  <si>
    <t>0146</t>
  </si>
  <si>
    <t>Y8035C704B</t>
  </si>
  <si>
    <t>NORME PER CERTIFICAZIONI   UNI/ISO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</si>
</sst>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 vertical="center" wrapText="1"/>
    </xf>
    <xf numFmtId="43" fontId="0" fillId="0" borderId="0" xfId="1" applyFont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10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BC07ED-79DD-4A3D-AE00-FE9D9B68F5DB}" name="Tabella1" displayName="Tabella1" ref="A1:H2105" totalsRowShown="0" headerRowDxfId="1" dataDxfId="0">
  <autoFilter ref="A1:H2105" xr:uid="{47BC07ED-79DD-4A3D-AE00-FE9D9B68F5DB}"/>
  <sortState xmlns:xlrd2="http://schemas.microsoft.com/office/spreadsheetml/2017/richdata2" ref="A2:H2105">
    <sortCondition descending="1" ref="B1:B2105"/>
  </sortState>
  <tableColumns count="8">
    <tableColumn id="1" xr3:uid="{8198CDAD-16CD-44A9-B7BE-BFDDEF8566B8}" name="Data Aggiornamento" dataDxfId="9"/>
    <tableColumn id="2" xr3:uid="{838F8901-2CF5-4673-BFBC-E77AFA524C62}" name="ID" dataDxfId="8"/>
    <tableColumn id="3" xr3:uid="{DC42DF65-603A-4FC1-AEF7-953D46D3A79D}" name="CIG" dataDxfId="7"/>
    <tableColumn id="4" xr3:uid="{B81319FB-C005-4E9E-BF26-EEBDC3F8318D}" name="Invitati" dataDxfId="6"/>
    <tableColumn id="5" xr3:uid="{9F8F315A-9559-47D4-801C-238EE9530A9F}" name="Aggiudicatario" dataDxfId="5"/>
    <tableColumn id="6" xr3:uid="{0CA2420F-BCE5-468B-BD57-C8B488CF7320}" name="Oggetto" dataDxfId="4"/>
    <tableColumn id="7" xr3:uid="{3FC70CD7-78A5-4965-ACF1-B162518AA4F9}" name="Importo aggiudicazione" dataDxfId="3" dataCellStyle="Migliaia"/>
    <tableColumn id="8" xr3:uid="{43E99CE2-2744-42EB-A6F9-1E2EB7CF6C5C}" name="Link agli atti della procedura" data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05"/>
  <sheetViews>
    <sheetView tabSelected="1" workbookViewId="0"/>
  </sheetViews>
  <sheetFormatPr defaultRowHeight="15" x14ac:dyDescent="0.25"/>
  <cols>
    <col min="1" max="1" width="21.28515625" style="1" customWidth="1"/>
    <col min="2" max="2" width="5.140625" style="1" bestFit="1" customWidth="1"/>
    <col min="3" max="3" width="12.42578125" style="1" bestFit="1" customWidth="1"/>
    <col min="4" max="6" width="49.28515625" style="1" customWidth="1"/>
    <col min="7" max="7" width="19.7109375" style="2" customWidth="1"/>
    <col min="8" max="8" width="28" style="1" customWidth="1"/>
    <col min="9" max="16384" width="9.140625" style="1"/>
  </cols>
  <sheetData>
    <row r="1" spans="1:8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1" t="s">
        <v>8</v>
      </c>
      <c r="B2" s="1" t="s">
        <v>9</v>
      </c>
      <c r="C2" s="1" t="s">
        <v>10</v>
      </c>
      <c r="D2" s="1" t="s">
        <v>11</v>
      </c>
      <c r="E2" s="1" t="s">
        <v>11</v>
      </c>
      <c r="F2" s="1" t="s">
        <v>12</v>
      </c>
      <c r="G2" s="2">
        <v>1454</v>
      </c>
      <c r="H2" s="1" t="str">
        <f>HYPERLINK("https://www.insiel.it/cms/societa-trasparente/09-bandi-di-gara-e-contratti/Atti_amministrazioni_aggiudicatrici/index_ori.html?pCig=YD63BA69B4","Atti della procedura")</f>
        <v>Atti della procedura</v>
      </c>
    </row>
    <row r="3" spans="1:8" ht="30" x14ac:dyDescent="0.25">
      <c r="B3" s="1" t="s">
        <v>13</v>
      </c>
      <c r="C3" s="1" t="s">
        <v>14</v>
      </c>
      <c r="D3" s="1" t="s">
        <v>15</v>
      </c>
      <c r="E3" s="1" t="s">
        <v>15</v>
      </c>
      <c r="F3" s="1" t="s">
        <v>16</v>
      </c>
      <c r="G3" s="2">
        <v>14025</v>
      </c>
      <c r="H3" s="1" t="str">
        <f>HYPERLINK("https://www.insiel.it/cms/societa-trasparente/09-bandi-di-gara-e-contratti/Atti_amministrazioni_aggiudicatrici/index_ori.html?pCig=YD83BA56A2","Atti della procedura")</f>
        <v>Atti della procedura</v>
      </c>
    </row>
    <row r="4" spans="1:8" ht="30" x14ac:dyDescent="0.25">
      <c r="B4" s="1" t="s">
        <v>17</v>
      </c>
      <c r="C4" s="1" t="s">
        <v>18</v>
      </c>
      <c r="D4" s="1" t="s">
        <v>19</v>
      </c>
      <c r="E4" s="1" t="s">
        <v>19</v>
      </c>
      <c r="F4" s="1" t="s">
        <v>20</v>
      </c>
      <c r="G4" s="2">
        <v>39000</v>
      </c>
      <c r="H4" s="1" t="str">
        <f>HYPERLINK("https://www.insiel.it/cms/societa-trasparente/09-bandi-di-gara-e-contratti/Atti_amministrazioni_aggiudicatrici/index_ori.html?pCig=Z063B8DF61","Atti della procedura")</f>
        <v>Atti della procedura</v>
      </c>
    </row>
    <row r="5" spans="1:8" ht="45" x14ac:dyDescent="0.25">
      <c r="B5" s="1" t="s">
        <v>21</v>
      </c>
      <c r="C5" s="1" t="s">
        <v>22</v>
      </c>
      <c r="D5" s="1" t="s">
        <v>23</v>
      </c>
      <c r="E5" s="1" t="s">
        <v>23</v>
      </c>
      <c r="F5" s="1" t="s">
        <v>24</v>
      </c>
      <c r="G5" s="2">
        <v>16480</v>
      </c>
      <c r="H5" s="1" t="str">
        <f>HYPERLINK("https://www.insiel.it/cms/societa-trasparente/09-bandi-di-gara-e-contratti/Atti_amministrazioni_aggiudicatrici/index_ori.html?pCig=Y173B9F779","Atti della procedura")</f>
        <v>Atti della procedura</v>
      </c>
    </row>
    <row r="6" spans="1:8" x14ac:dyDescent="0.25">
      <c r="B6" s="1" t="s">
        <v>25</v>
      </c>
      <c r="C6" s="1" t="s">
        <v>26</v>
      </c>
      <c r="D6" s="1" t="s">
        <v>27</v>
      </c>
      <c r="E6" s="1" t="s">
        <v>27</v>
      </c>
      <c r="F6" s="1" t="s">
        <v>28</v>
      </c>
      <c r="G6" s="2">
        <v>3201</v>
      </c>
      <c r="H6" s="1" t="str">
        <f>HYPERLINK("https://www.insiel.it/cms/societa-trasparente/09-bandi-di-gara-e-contratti/Atti_amministrazioni_aggiudicatrici/index_ori.html?pCig=Y623B999F4","Atti della procedura")</f>
        <v>Atti della procedura</v>
      </c>
    </row>
    <row r="7" spans="1:8" ht="30" x14ac:dyDescent="0.25">
      <c r="B7" s="1" t="s">
        <v>29</v>
      </c>
      <c r="C7" s="1" t="s">
        <v>30</v>
      </c>
      <c r="D7" s="1" t="s">
        <v>31</v>
      </c>
      <c r="E7" s="1" t="s">
        <v>31</v>
      </c>
      <c r="F7" s="1" t="s">
        <v>32</v>
      </c>
      <c r="G7" s="2">
        <v>1400</v>
      </c>
      <c r="H7" s="1" t="str">
        <f>HYPERLINK("https://www.insiel.it/cms/societa-trasparente/09-bandi-di-gara-e-contratti/Atti_amministrazioni_aggiudicatrici/index_ori.html?pCig=YE93B8D016","Atti della procedura")</f>
        <v>Atti della procedura</v>
      </c>
    </row>
    <row r="8" spans="1:8" x14ac:dyDescent="0.25">
      <c r="B8" s="1" t="s">
        <v>33</v>
      </c>
      <c r="C8" s="1" t="s">
        <v>34</v>
      </c>
      <c r="D8" s="1" t="s">
        <v>35</v>
      </c>
      <c r="E8" s="1" t="s">
        <v>35</v>
      </c>
      <c r="F8" s="1" t="s">
        <v>36</v>
      </c>
      <c r="G8" s="2">
        <v>1634</v>
      </c>
      <c r="H8" s="1" t="str">
        <f>HYPERLINK("https://www.insiel.it/cms/societa-trasparente/09-bandi-di-gara-e-contratti/Atti_amministrazioni_aggiudicatrici/index_ori.html?pCig=YAC3B95899","Atti della procedura")</f>
        <v>Atti della procedura</v>
      </c>
    </row>
    <row r="9" spans="1:8" ht="30" x14ac:dyDescent="0.25">
      <c r="B9" s="1" t="s">
        <v>37</v>
      </c>
      <c r="C9" s="1" t="s">
        <v>38</v>
      </c>
      <c r="D9" s="1" t="s">
        <v>39</v>
      </c>
      <c r="E9" s="1" t="s">
        <v>39</v>
      </c>
      <c r="F9" s="1" t="s">
        <v>40</v>
      </c>
      <c r="G9" s="2">
        <v>10740</v>
      </c>
      <c r="H9" s="1" t="str">
        <f>HYPERLINK("https://www.insiel.it/cms/societa-trasparente/09-bandi-di-gara-e-contratti/Atti_amministrazioni_aggiudicatrici/index_ori.html?pCig=YA63B8871F","Atti della procedura")</f>
        <v>Atti della procedura</v>
      </c>
    </row>
    <row r="10" spans="1:8" x14ac:dyDescent="0.25">
      <c r="B10" s="1" t="s">
        <v>41</v>
      </c>
      <c r="C10" s="1" t="s">
        <v>42</v>
      </c>
      <c r="D10" s="1" t="s">
        <v>43</v>
      </c>
      <c r="E10" s="1" t="s">
        <v>43</v>
      </c>
      <c r="F10" s="1" t="s">
        <v>44</v>
      </c>
      <c r="G10" s="2">
        <v>202.42</v>
      </c>
      <c r="H10" s="1" t="str">
        <f>HYPERLINK("https://www.insiel.it/cms/societa-trasparente/09-bandi-di-gara-e-contratti/Atti_amministrazioni_aggiudicatrici/index_ori.html?pCig=Y1C3B8B05D","Atti della procedura")</f>
        <v>Atti della procedura</v>
      </c>
    </row>
    <row r="11" spans="1:8" ht="30" x14ac:dyDescent="0.25">
      <c r="B11" s="1" t="s">
        <v>45</v>
      </c>
      <c r="D11" s="1" t="s">
        <v>46</v>
      </c>
      <c r="E11" s="1" t="s">
        <v>46</v>
      </c>
      <c r="F11" s="1" t="s">
        <v>47</v>
      </c>
      <c r="G11" s="2">
        <v>39960</v>
      </c>
    </row>
    <row r="12" spans="1:8" ht="30" x14ac:dyDescent="0.25">
      <c r="B12" s="1" t="s">
        <v>48</v>
      </c>
      <c r="C12" s="1" t="s">
        <v>49</v>
      </c>
      <c r="D12" s="1" t="s">
        <v>50</v>
      </c>
      <c r="E12" s="1" t="s">
        <v>50</v>
      </c>
      <c r="F12" s="1" t="s">
        <v>51</v>
      </c>
      <c r="G12" s="2">
        <v>197</v>
      </c>
      <c r="H12" s="1" t="str">
        <f>HYPERLINK("https://www.insiel.it/cms/societa-trasparente/09-bandi-di-gara-e-contratti/Atti_amministrazioni_aggiudicatrici/index_ori.html?pCig=Y903B863C7","Atti della procedura")</f>
        <v>Atti della procedura</v>
      </c>
    </row>
    <row r="13" spans="1:8" x14ac:dyDescent="0.25">
      <c r="B13" s="1" t="s">
        <v>52</v>
      </c>
      <c r="C13" s="1" t="s">
        <v>53</v>
      </c>
      <c r="D13" s="1" t="s">
        <v>54</v>
      </c>
      <c r="E13" s="1" t="s">
        <v>54</v>
      </c>
      <c r="F13" s="1" t="s">
        <v>55</v>
      </c>
      <c r="G13" s="2">
        <v>5358</v>
      </c>
      <c r="H13" s="1" t="str">
        <f>HYPERLINK("https://www.insiel.it/cms/societa-trasparente/09-bandi-di-gara-e-contratti/Atti_amministrazioni_aggiudicatrici/index_ori.html?pCig=Y0E3B878A0","Atti della procedura")</f>
        <v>Atti della procedura</v>
      </c>
    </row>
    <row r="14" spans="1:8" ht="30" x14ac:dyDescent="0.25">
      <c r="B14" s="1" t="s">
        <v>56</v>
      </c>
      <c r="C14" s="1" t="s">
        <v>57</v>
      </c>
      <c r="D14" s="1" t="s">
        <v>58</v>
      </c>
      <c r="E14" s="1" t="s">
        <v>58</v>
      </c>
      <c r="F14" s="1" t="s">
        <v>59</v>
      </c>
      <c r="G14" s="2">
        <v>1196</v>
      </c>
      <c r="H14" s="1" t="str">
        <f>HYPERLINK("https://www.insiel.it/cms/societa-trasparente/09-bandi-di-gara-e-contratti/Atti_amministrazioni_aggiudicatrici/index_ori.html?pCig=Y7A3B8501F","Atti della procedura")</f>
        <v>Atti della procedura</v>
      </c>
    </row>
    <row r="15" spans="1:8" x14ac:dyDescent="0.25">
      <c r="B15" s="1" t="s">
        <v>60</v>
      </c>
      <c r="C15" s="1" t="s">
        <v>61</v>
      </c>
      <c r="D15" s="1" t="s">
        <v>62</v>
      </c>
      <c r="E15" s="1" t="s">
        <v>63</v>
      </c>
      <c r="F15" s="1" t="s">
        <v>64</v>
      </c>
      <c r="G15" s="2">
        <v>1000</v>
      </c>
      <c r="H15" s="1" t="str">
        <f>HYPERLINK("https://www.insiel.it/cms/societa-trasparente/09-bandi-di-gara-e-contratti/Atti_amministrazioni_aggiudicatrici/index_ori.html?pCig=Y833B84AB4","Atti della procedura")</f>
        <v>Atti della procedura</v>
      </c>
    </row>
    <row r="16" spans="1:8" x14ac:dyDescent="0.25">
      <c r="B16" s="1" t="s">
        <v>65</v>
      </c>
      <c r="C16" s="1" t="s">
        <v>66</v>
      </c>
      <c r="D16" s="1" t="s">
        <v>67</v>
      </c>
      <c r="E16" s="1" t="s">
        <v>67</v>
      </c>
      <c r="F16" s="1" t="s">
        <v>68</v>
      </c>
      <c r="G16" s="2">
        <v>11660</v>
      </c>
      <c r="H16" s="1" t="str">
        <f>HYPERLINK("https://www.insiel.it/cms/societa-trasparente/09-bandi-di-gara-e-contratti/Atti_amministrazioni_aggiudicatrici/index_ori.html?pCig=Y073B7633A","Atti della procedura")</f>
        <v>Atti della procedura</v>
      </c>
    </row>
    <row r="17" spans="2:8" ht="30" x14ac:dyDescent="0.25">
      <c r="B17" s="1" t="s">
        <v>69</v>
      </c>
      <c r="C17" s="1" t="s">
        <v>70</v>
      </c>
      <c r="D17" s="1" t="s">
        <v>71</v>
      </c>
      <c r="E17" s="1" t="s">
        <v>71</v>
      </c>
      <c r="F17" s="1" t="s">
        <v>72</v>
      </c>
      <c r="G17" s="2">
        <v>26000</v>
      </c>
      <c r="H17" s="1" t="str">
        <f>HYPERLINK("https://www.insiel.it/cms/societa-trasparente/09-bandi-di-gara-e-contratti/Atti_amministrazioni_aggiudicatrici/index_ori.html?pCig=YE93B79B3D","Atti della procedura")</f>
        <v>Atti della procedura</v>
      </c>
    </row>
    <row r="18" spans="2:8" ht="30" x14ac:dyDescent="0.25">
      <c r="B18" s="1" t="s">
        <v>73</v>
      </c>
      <c r="C18" s="1" t="s">
        <v>74</v>
      </c>
      <c r="D18" s="1" t="s">
        <v>75</v>
      </c>
      <c r="E18" s="1" t="s">
        <v>75</v>
      </c>
      <c r="F18" s="1" t="s">
        <v>76</v>
      </c>
      <c r="H18" s="1" t="str">
        <f>HYPERLINK("https://www.insiel.it/cms/societa-trasparente/09-bandi-di-gara-e-contratti/Atti_amministrazioni_aggiudicatrici/index_ori.html?pCig=YC53B81EB9","Atti della procedura")</f>
        <v>Atti della procedura</v>
      </c>
    </row>
    <row r="19" spans="2:8" ht="30" x14ac:dyDescent="0.25">
      <c r="B19" s="1" t="s">
        <v>77</v>
      </c>
      <c r="C19" s="1" t="s">
        <v>78</v>
      </c>
      <c r="D19" s="1" t="s">
        <v>79</v>
      </c>
      <c r="E19" s="1" t="s">
        <v>79</v>
      </c>
      <c r="F19" s="1" t="s">
        <v>80</v>
      </c>
      <c r="G19" s="2">
        <v>762.52</v>
      </c>
      <c r="H19" s="1" t="str">
        <f>HYPERLINK("https://www.insiel.it/cms/societa-trasparente/09-bandi-di-gara-e-contratti/Atti_amministrazioni_aggiudicatrici/index_ori.html?pCig=NO","Atti della procedura")</f>
        <v>Atti della procedura</v>
      </c>
    </row>
    <row r="20" spans="2:8" x14ac:dyDescent="0.25">
      <c r="B20" s="1" t="s">
        <v>81</v>
      </c>
      <c r="C20" s="1" t="s">
        <v>82</v>
      </c>
      <c r="D20" s="1" t="s">
        <v>83</v>
      </c>
      <c r="E20" s="1" t="s">
        <v>83</v>
      </c>
      <c r="F20" s="1" t="s">
        <v>84</v>
      </c>
      <c r="G20" s="2">
        <v>39060</v>
      </c>
      <c r="H20" s="1" t="str">
        <f>HYPERLINK("https://www.insiel.it/cms/societa-trasparente/09-bandi-di-gara-e-contratti/Atti_amministrazioni_aggiudicatrici/index_ori.html?pCig=Y423B79477","Atti della procedura")</f>
        <v>Atti della procedura</v>
      </c>
    </row>
    <row r="21" spans="2:8" x14ac:dyDescent="0.25">
      <c r="B21" s="1" t="s">
        <v>85</v>
      </c>
      <c r="C21" s="1" t="s">
        <v>86</v>
      </c>
      <c r="D21" s="1" t="s">
        <v>87</v>
      </c>
      <c r="E21" s="1" t="s">
        <v>87</v>
      </c>
      <c r="F21" s="1" t="s">
        <v>88</v>
      </c>
      <c r="G21" s="2">
        <v>100</v>
      </c>
      <c r="H21" s="1" t="str">
        <f>HYPERLINK("https://www.insiel.it/cms/societa-trasparente/09-bandi-di-gara-e-contratti/Atti_amministrazioni_aggiudicatrici/index_ori.html?pCig=YF53B3CCF2","Atti della procedura")</f>
        <v>Atti della procedura</v>
      </c>
    </row>
    <row r="22" spans="2:8" x14ac:dyDescent="0.25">
      <c r="B22" s="1" t="s">
        <v>89</v>
      </c>
      <c r="C22" s="1" t="s">
        <v>90</v>
      </c>
      <c r="D22" s="1" t="s">
        <v>91</v>
      </c>
      <c r="E22" s="1" t="s">
        <v>91</v>
      </c>
      <c r="F22" s="1" t="s">
        <v>92</v>
      </c>
      <c r="G22" s="2">
        <v>48000</v>
      </c>
      <c r="H22" s="1" t="str">
        <f>HYPERLINK("https://www.insiel.it/cms/societa-trasparente/09-bandi-di-gara-e-contratti/Atti_amministrazioni_aggiudicatrici/index_ori.html?pCig=98675385F4","Atti della procedura")</f>
        <v>Atti della procedura</v>
      </c>
    </row>
    <row r="23" spans="2:8" x14ac:dyDescent="0.25">
      <c r="B23" s="1" t="s">
        <v>93</v>
      </c>
      <c r="C23" s="1" t="s">
        <v>94</v>
      </c>
      <c r="D23" s="1" t="s">
        <v>95</v>
      </c>
      <c r="E23" s="1" t="s">
        <v>95</v>
      </c>
      <c r="F23" s="1" t="s">
        <v>96</v>
      </c>
      <c r="G23" s="2">
        <v>17370</v>
      </c>
      <c r="H23" s="1" t="str">
        <f>HYPERLINK("https://www.insiel.it/cms/societa-trasparente/09-bandi-di-gara-e-contratti/Atti_amministrazioni_aggiudicatrici/index_ori.html?pCig=YE83B71D78","Atti della procedura")</f>
        <v>Atti della procedura</v>
      </c>
    </row>
    <row r="24" spans="2:8" ht="30" x14ac:dyDescent="0.25">
      <c r="B24" s="1" t="s">
        <v>97</v>
      </c>
      <c r="C24" s="1" t="s">
        <v>98</v>
      </c>
      <c r="D24" s="1" t="s">
        <v>99</v>
      </c>
      <c r="E24" s="1" t="s">
        <v>99</v>
      </c>
      <c r="F24" s="1" t="s">
        <v>100</v>
      </c>
      <c r="G24" s="2">
        <v>1776</v>
      </c>
      <c r="H24" s="1" t="str">
        <f>HYPERLINK("https://www.insiel.it/cms/societa-trasparente/09-bandi-di-gara-e-contratti/Atti_amministrazioni_aggiudicatrici/index_ori.html?pCig=Y4B3B71869","Atti della procedura")</f>
        <v>Atti della procedura</v>
      </c>
    </row>
    <row r="25" spans="2:8" ht="30" x14ac:dyDescent="0.25">
      <c r="B25" s="1" t="s">
        <v>101</v>
      </c>
      <c r="C25" s="1" t="s">
        <v>102</v>
      </c>
      <c r="D25" s="1" t="s">
        <v>75</v>
      </c>
      <c r="E25" s="1" t="s">
        <v>75</v>
      </c>
      <c r="F25" s="1" t="s">
        <v>103</v>
      </c>
      <c r="G25" s="2">
        <v>1628</v>
      </c>
      <c r="H25" s="1" t="str">
        <f>HYPERLINK("https://www.insiel.it/cms/societa-trasparente/09-bandi-di-gara-e-contratti/Atti_amministrazioni_aggiudicatrici/index_ori.html?pCig=Y7F3B75B5F","Atti della procedura")</f>
        <v>Atti della procedura</v>
      </c>
    </row>
    <row r="26" spans="2:8" ht="30" x14ac:dyDescent="0.25">
      <c r="B26" s="1" t="s">
        <v>104</v>
      </c>
      <c r="C26" s="1" t="s">
        <v>78</v>
      </c>
      <c r="D26" s="1" t="s">
        <v>79</v>
      </c>
      <c r="E26" s="1" t="s">
        <v>79</v>
      </c>
      <c r="F26" s="1" t="s">
        <v>105</v>
      </c>
      <c r="G26" s="2">
        <v>797.18</v>
      </c>
      <c r="H26" s="1" t="str">
        <f>HYPERLINK("https://www.insiel.it/cms/societa-trasparente/09-bandi-di-gara-e-contratti/Atti_amministrazioni_aggiudicatrici/index_ori.html?pCig=NO","Atti della procedura")</f>
        <v>Atti della procedura</v>
      </c>
    </row>
    <row r="27" spans="2:8" ht="45" x14ac:dyDescent="0.25">
      <c r="B27" s="1" t="s">
        <v>106</v>
      </c>
      <c r="C27" s="1" t="s">
        <v>107</v>
      </c>
      <c r="D27" s="1" t="s">
        <v>31</v>
      </c>
      <c r="E27" s="1" t="s">
        <v>31</v>
      </c>
      <c r="F27" s="1" t="s">
        <v>108</v>
      </c>
      <c r="G27" s="2">
        <v>4620</v>
      </c>
      <c r="H27" s="1" t="str">
        <f>HYPERLINK("https://www.insiel.it/cms/societa-trasparente/09-bandi-di-gara-e-contratti/Atti_amministrazioni_aggiudicatrici/index_ori.html?pCig=Y563B638E3","Atti della procedura")</f>
        <v>Atti della procedura</v>
      </c>
    </row>
    <row r="28" spans="2:8" x14ac:dyDescent="0.25">
      <c r="B28" s="1" t="s">
        <v>109</v>
      </c>
      <c r="C28" s="1" t="s">
        <v>110</v>
      </c>
      <c r="D28" s="1" t="s">
        <v>111</v>
      </c>
      <c r="E28" s="1" t="s">
        <v>111</v>
      </c>
      <c r="F28" s="1" t="s">
        <v>112</v>
      </c>
      <c r="G28" s="2">
        <v>2880</v>
      </c>
      <c r="H28" s="1" t="str">
        <f>HYPERLINK("https://www.insiel.it/cms/societa-trasparente/09-bandi-di-gara-e-contratti/Atti_amministrazioni_aggiudicatrici/index_ori.html?pCig=YA73B5B7BA","Atti della procedura")</f>
        <v>Atti della procedura</v>
      </c>
    </row>
    <row r="29" spans="2:8" x14ac:dyDescent="0.25">
      <c r="B29" s="1" t="s">
        <v>113</v>
      </c>
      <c r="C29" s="1" t="s">
        <v>114</v>
      </c>
      <c r="D29" s="1" t="s">
        <v>115</v>
      </c>
      <c r="E29" s="1" t="s">
        <v>115</v>
      </c>
      <c r="F29" s="1" t="s">
        <v>116</v>
      </c>
      <c r="G29" s="2">
        <v>624.5</v>
      </c>
      <c r="H29" s="1" t="str">
        <f>HYPERLINK("https://www.insiel.it/cms/societa-trasparente/09-bandi-di-gara-e-contratti/Atti_amministrazioni_aggiudicatrici/index_ori.html?pCig=YC73B64C8F","Atti della procedura")</f>
        <v>Atti della procedura</v>
      </c>
    </row>
    <row r="30" spans="2:8" ht="30" x14ac:dyDescent="0.25">
      <c r="B30" s="1" t="s">
        <v>117</v>
      </c>
      <c r="C30" s="1" t="s">
        <v>118</v>
      </c>
      <c r="D30" s="1" t="s">
        <v>75</v>
      </c>
      <c r="E30" s="1" t="s">
        <v>75</v>
      </c>
      <c r="F30" s="1" t="s">
        <v>119</v>
      </c>
      <c r="G30" s="2">
        <v>1628</v>
      </c>
      <c r="H30" s="1" t="str">
        <f>HYPERLINK("https://www.insiel.it/cms/societa-trasparente/09-bandi-di-gara-e-contratti/Atti_amministrazioni_aggiudicatrici/index_ori.html?pCig=YCA3B75AFF","Atti della procedura")</f>
        <v>Atti della procedura</v>
      </c>
    </row>
    <row r="31" spans="2:8" ht="30" x14ac:dyDescent="0.25">
      <c r="B31" s="1" t="s">
        <v>120</v>
      </c>
      <c r="C31" s="1" t="s">
        <v>121</v>
      </c>
      <c r="D31" s="1" t="s">
        <v>122</v>
      </c>
      <c r="E31" s="1" t="s">
        <v>123</v>
      </c>
      <c r="F31" s="1" t="s">
        <v>124</v>
      </c>
      <c r="G31" s="2">
        <v>5305</v>
      </c>
      <c r="H31" s="1" t="str">
        <f>HYPERLINK("https://www.insiel.it/cms/societa-trasparente/09-bandi-di-gara-e-contratti/Atti_amministrazioni_aggiudicatrici/index_ori.html?pCig=Y153B63AFA","Atti della procedura")</f>
        <v>Atti della procedura</v>
      </c>
    </row>
    <row r="32" spans="2:8" ht="30" x14ac:dyDescent="0.25">
      <c r="B32" s="1" t="s">
        <v>125</v>
      </c>
      <c r="C32" s="1" t="s">
        <v>78</v>
      </c>
      <c r="D32" s="1" t="s">
        <v>79</v>
      </c>
      <c r="E32" s="1" t="s">
        <v>79</v>
      </c>
      <c r="F32" s="1" t="s">
        <v>126</v>
      </c>
      <c r="G32" s="2">
        <v>779.85</v>
      </c>
      <c r="H32" s="1" t="str">
        <f>HYPERLINK("https://www.insiel.it/cms/societa-trasparente/09-bandi-di-gara-e-contratti/Atti_amministrazioni_aggiudicatrici/index_ori.html?pCig=NO","Atti della procedura")</f>
        <v>Atti della procedura</v>
      </c>
    </row>
    <row r="33" spans="2:8" x14ac:dyDescent="0.25">
      <c r="B33" s="1" t="s">
        <v>127</v>
      </c>
      <c r="C33" s="1" t="s">
        <v>128</v>
      </c>
      <c r="D33" s="1" t="s">
        <v>129</v>
      </c>
      <c r="E33" s="1" t="s">
        <v>129</v>
      </c>
      <c r="F33" s="1" t="s">
        <v>130</v>
      </c>
      <c r="G33" s="2">
        <v>468</v>
      </c>
      <c r="H33" s="1" t="str">
        <f>HYPERLINK("https://www.insiel.it/cms/societa-trasparente/09-bandi-di-gara-e-contratti/Atti_amministrazioni_aggiudicatrici/index_ori.html?pCig=Y043B64710","Atti della procedura")</f>
        <v>Atti della procedura</v>
      </c>
    </row>
    <row r="34" spans="2:8" x14ac:dyDescent="0.25">
      <c r="B34" s="1" t="s">
        <v>131</v>
      </c>
      <c r="C34" s="1" t="s">
        <v>132</v>
      </c>
      <c r="D34" s="1" t="s">
        <v>133</v>
      </c>
      <c r="E34" s="1" t="s">
        <v>133</v>
      </c>
      <c r="F34" s="1" t="s">
        <v>134</v>
      </c>
      <c r="G34" s="2">
        <v>10000</v>
      </c>
      <c r="H34" s="1" t="str">
        <f>HYPERLINK("https://www.insiel.it/cms/societa-trasparente/09-bandi-di-gara-e-contratti/Atti_amministrazioni_aggiudicatrici/index_ori.html?pCig=YD43B56E8E","Atti della procedura")</f>
        <v>Atti della procedura</v>
      </c>
    </row>
    <row r="35" spans="2:8" x14ac:dyDescent="0.25">
      <c r="B35" s="1" t="s">
        <v>135</v>
      </c>
      <c r="C35" s="1" t="s">
        <v>136</v>
      </c>
      <c r="D35" s="1" t="s">
        <v>137</v>
      </c>
      <c r="E35" s="1" t="s">
        <v>137</v>
      </c>
      <c r="F35" s="1" t="s">
        <v>138</v>
      </c>
      <c r="G35" s="2">
        <v>540</v>
      </c>
      <c r="H35" s="1" t="str">
        <f>HYPERLINK("https://www.insiel.it/cms/societa-trasparente/09-bandi-di-gara-e-contratti/Atti_amministrazioni_aggiudicatrici/index_ori.html?pCig=Y353B5159E","Atti della procedura")</f>
        <v>Atti della procedura</v>
      </c>
    </row>
    <row r="36" spans="2:8" x14ac:dyDescent="0.25">
      <c r="B36" s="1" t="s">
        <v>139</v>
      </c>
      <c r="C36" s="1" t="s">
        <v>140</v>
      </c>
      <c r="D36" s="1" t="s">
        <v>141</v>
      </c>
      <c r="E36" s="1" t="s">
        <v>27</v>
      </c>
      <c r="F36" s="1" t="s">
        <v>142</v>
      </c>
      <c r="G36" s="2">
        <v>27800</v>
      </c>
      <c r="H36" s="1" t="str">
        <f>HYPERLINK("https://www.insiel.it/cms/societa-trasparente/09-bandi-di-gara-e-contratti/Atti_amministrazioni_aggiudicatrici/index_ori.html?pCig=YE13B5B2C5","Atti della procedura")</f>
        <v>Atti della procedura</v>
      </c>
    </row>
    <row r="37" spans="2:8" ht="30" x14ac:dyDescent="0.25">
      <c r="B37" s="1" t="s">
        <v>143</v>
      </c>
      <c r="C37" s="1" t="s">
        <v>144</v>
      </c>
      <c r="D37" s="1" t="s">
        <v>145</v>
      </c>
      <c r="E37" s="1" t="s">
        <v>145</v>
      </c>
      <c r="F37" s="1" t="s">
        <v>146</v>
      </c>
      <c r="G37" s="2">
        <v>12760</v>
      </c>
      <c r="H37" s="1" t="str">
        <f>HYPERLINK("https://www.insiel.it/cms/societa-trasparente/09-bandi-di-gara-e-contratti/Atti_amministrazioni_aggiudicatrici/index_ori.html?pCig=Y0A3B53C08","Atti della procedura")</f>
        <v>Atti della procedura</v>
      </c>
    </row>
    <row r="38" spans="2:8" ht="30" x14ac:dyDescent="0.25">
      <c r="B38" s="1" t="s">
        <v>147</v>
      </c>
      <c r="C38" s="1" t="s">
        <v>148</v>
      </c>
      <c r="D38" s="1" t="s">
        <v>149</v>
      </c>
      <c r="E38" s="1" t="s">
        <v>149</v>
      </c>
      <c r="F38" s="1" t="s">
        <v>150</v>
      </c>
      <c r="G38" s="2">
        <v>519</v>
      </c>
      <c r="H38" s="1" t="str">
        <f>HYPERLINK("https://www.insiel.it/cms/societa-trasparente/09-bandi-di-gara-e-contratti/Atti_amministrazioni_aggiudicatrici/index_ori.html?pCig=Y4E3B55343","Atti della procedura")</f>
        <v>Atti della procedura</v>
      </c>
    </row>
    <row r="39" spans="2:8" ht="30" x14ac:dyDescent="0.25">
      <c r="B39" s="1" t="s">
        <v>151</v>
      </c>
      <c r="C39" s="1" t="s">
        <v>152</v>
      </c>
      <c r="D39" s="1" t="s">
        <v>75</v>
      </c>
      <c r="E39" s="1" t="s">
        <v>75</v>
      </c>
      <c r="F39" s="1" t="s">
        <v>153</v>
      </c>
      <c r="G39" s="2">
        <v>1628</v>
      </c>
      <c r="H39" s="1" t="str">
        <f>HYPERLINK("https://www.insiel.it/cms/societa-trasparente/09-bandi-di-gara-e-contratti/Atti_amministrazioni_aggiudicatrici/index_ori.html?pCig=Y0F3B58BD1","Atti della procedura")</f>
        <v>Atti della procedura</v>
      </c>
    </row>
    <row r="40" spans="2:8" ht="30" x14ac:dyDescent="0.25">
      <c r="B40" s="1" t="s">
        <v>154</v>
      </c>
      <c r="C40" s="1" t="s">
        <v>78</v>
      </c>
      <c r="D40" s="1" t="s">
        <v>79</v>
      </c>
      <c r="E40" s="1" t="s">
        <v>79</v>
      </c>
      <c r="F40" s="1" t="s">
        <v>155</v>
      </c>
      <c r="G40" s="2">
        <v>762.52</v>
      </c>
      <c r="H40" s="1" t="str">
        <f>HYPERLINK("https://www.insiel.it/cms/societa-trasparente/09-bandi-di-gara-e-contratti/Atti_amministrazioni_aggiudicatrici/index_ori.html?pCig=NO","Atti della procedura")</f>
        <v>Atti della procedura</v>
      </c>
    </row>
    <row r="41" spans="2:8" ht="30" x14ac:dyDescent="0.25">
      <c r="B41" s="1" t="s">
        <v>156</v>
      </c>
      <c r="C41" s="1" t="s">
        <v>157</v>
      </c>
      <c r="D41" s="1" t="s">
        <v>158</v>
      </c>
      <c r="E41" s="1" t="s">
        <v>158</v>
      </c>
      <c r="F41" s="1" t="s">
        <v>159</v>
      </c>
      <c r="G41" s="2">
        <v>3357.58</v>
      </c>
      <c r="H41" s="1" t="str">
        <f>HYPERLINK("https://www.insiel.it/cms/societa-trasparente/09-bandi-di-gara-e-contratti/Atti_amministrazioni_aggiudicatrici/index_ori.html?pCig=YC03B519BF","Atti della procedura")</f>
        <v>Atti della procedura</v>
      </c>
    </row>
    <row r="42" spans="2:8" x14ac:dyDescent="0.25">
      <c r="B42" s="1" t="s">
        <v>160</v>
      </c>
      <c r="C42" s="1" t="s">
        <v>161</v>
      </c>
      <c r="D42" s="1" t="s">
        <v>123</v>
      </c>
      <c r="E42" s="1" t="s">
        <v>123</v>
      </c>
      <c r="F42" s="1" t="s">
        <v>162</v>
      </c>
      <c r="G42" s="2">
        <v>1296</v>
      </c>
      <c r="H42" s="1" t="str">
        <f>HYPERLINK("https://www.insiel.it/cms/societa-trasparente/09-bandi-di-gara-e-contratti/Atti_amministrazioni_aggiudicatrici/index_ori.html?pCig=Y943B51AA2","Atti della procedura")</f>
        <v>Atti della procedura</v>
      </c>
    </row>
    <row r="43" spans="2:8" ht="30" x14ac:dyDescent="0.25">
      <c r="B43" s="1" t="s">
        <v>163</v>
      </c>
      <c r="C43" s="1" t="s">
        <v>164</v>
      </c>
      <c r="D43" s="1" t="s">
        <v>165</v>
      </c>
      <c r="E43" s="1" t="s">
        <v>166</v>
      </c>
      <c r="F43" s="1" t="s">
        <v>167</v>
      </c>
      <c r="G43" s="2">
        <v>11967.27</v>
      </c>
      <c r="H43" s="1" t="str">
        <f>HYPERLINK("https://www.insiel.it/cms/societa-trasparente/09-bandi-di-gara-e-contratti/Atti_amministrazioni_aggiudicatrici/index_ori.html?pCig=YD93B4E5A8","Atti della procedura")</f>
        <v>Atti della procedura</v>
      </c>
    </row>
    <row r="44" spans="2:8" x14ac:dyDescent="0.25">
      <c r="B44" s="1" t="s">
        <v>168</v>
      </c>
      <c r="C44" s="1" t="s">
        <v>169</v>
      </c>
      <c r="D44" s="1" t="s">
        <v>170</v>
      </c>
      <c r="E44" s="1" t="s">
        <v>170</v>
      </c>
      <c r="F44" s="1" t="s">
        <v>171</v>
      </c>
      <c r="G44" s="2">
        <v>37310</v>
      </c>
      <c r="H44" s="1" t="str">
        <f>HYPERLINK("https://www.insiel.it/cms/societa-trasparente/09-bandi-di-gara-e-contratti/Atti_amministrazioni_aggiudicatrici/index_ori.html?pCig=Y9D3B47E39","Atti della procedura")</f>
        <v>Atti della procedura</v>
      </c>
    </row>
    <row r="45" spans="2:8" ht="30" x14ac:dyDescent="0.25">
      <c r="B45" s="1" t="s">
        <v>172</v>
      </c>
      <c r="C45" s="1" t="s">
        <v>173</v>
      </c>
      <c r="D45" s="1" t="s">
        <v>174</v>
      </c>
      <c r="E45" s="1" t="s">
        <v>175</v>
      </c>
      <c r="F45" s="1" t="s">
        <v>176</v>
      </c>
      <c r="G45" s="2">
        <v>32060</v>
      </c>
      <c r="H45" s="1" t="str">
        <f>HYPERLINK("https://www.insiel.it/cms/societa-trasparente/09-bandi-di-gara-e-contratti/Atti_amministrazioni_aggiudicatrici/index_ori.html?pCig=YF53B48255","Atti della procedura")</f>
        <v>Atti della procedura</v>
      </c>
    </row>
    <row r="46" spans="2:8" x14ac:dyDescent="0.25">
      <c r="B46" s="1" t="s">
        <v>177</v>
      </c>
      <c r="C46" s="1" t="s">
        <v>178</v>
      </c>
      <c r="D46" s="1" t="s">
        <v>179</v>
      </c>
      <c r="E46" s="1" t="s">
        <v>179</v>
      </c>
      <c r="F46" s="1" t="s">
        <v>180</v>
      </c>
      <c r="G46" s="2">
        <v>39500</v>
      </c>
      <c r="H46" s="1" t="str">
        <f>HYPERLINK("https://www.insiel.it/cms/societa-trasparente/09-bandi-di-gara-e-contratti/Atti_amministrazioni_aggiudicatrici/index_ori.html?pCig=Y5D3B4603A","Atti della procedura")</f>
        <v>Atti della procedura</v>
      </c>
    </row>
    <row r="47" spans="2:8" ht="30" x14ac:dyDescent="0.25">
      <c r="B47" s="1" t="s">
        <v>181</v>
      </c>
      <c r="C47" s="1" t="s">
        <v>182</v>
      </c>
      <c r="D47" s="1" t="s">
        <v>183</v>
      </c>
      <c r="E47" s="1" t="s">
        <v>183</v>
      </c>
      <c r="F47" s="1" t="s">
        <v>184</v>
      </c>
      <c r="G47" s="2">
        <v>39000</v>
      </c>
      <c r="H47" s="1" t="str">
        <f>HYPERLINK("https://www.insiel.it/cms/societa-trasparente/09-bandi-di-gara-e-contratti/Atti_amministrazioni_aggiudicatrici/index_ori.html?pCig=Z2C3B466A1","Atti della procedura")</f>
        <v>Atti della procedura</v>
      </c>
    </row>
    <row r="48" spans="2:8" x14ac:dyDescent="0.25">
      <c r="B48" s="1" t="s">
        <v>185</v>
      </c>
      <c r="C48" s="1" t="s">
        <v>186</v>
      </c>
      <c r="D48" s="1" t="s">
        <v>187</v>
      </c>
      <c r="E48" s="1" t="s">
        <v>187</v>
      </c>
      <c r="F48" s="1" t="s">
        <v>188</v>
      </c>
      <c r="G48" s="2">
        <v>906.96</v>
      </c>
      <c r="H48" s="1" t="str">
        <f>HYPERLINK("https://www.insiel.it/cms/societa-trasparente/09-bandi-di-gara-e-contratti/Atti_amministrazioni_aggiudicatrici/index_ori.html?pCig=Y293B464D7","Atti della procedura")</f>
        <v>Atti della procedura</v>
      </c>
    </row>
    <row r="49" spans="2:8" x14ac:dyDescent="0.25">
      <c r="B49" s="1" t="s">
        <v>189</v>
      </c>
      <c r="C49" s="1" t="s">
        <v>190</v>
      </c>
      <c r="D49" s="1" t="s">
        <v>191</v>
      </c>
      <c r="E49" s="1" t="s">
        <v>191</v>
      </c>
      <c r="F49" s="1" t="s">
        <v>192</v>
      </c>
      <c r="G49" s="2">
        <v>1188</v>
      </c>
      <c r="H49" s="1" t="str">
        <f>HYPERLINK("https://www.insiel.it/cms/societa-trasparente/09-bandi-di-gara-e-contratti/Atti_amministrazioni_aggiudicatrici/index_ori.html?pCig=Y0E3B10F6B","Atti della procedura")</f>
        <v>Atti della procedura</v>
      </c>
    </row>
    <row r="50" spans="2:8" x14ac:dyDescent="0.25">
      <c r="B50" s="1" t="s">
        <v>193</v>
      </c>
      <c r="C50" s="1" t="s">
        <v>194</v>
      </c>
      <c r="D50" s="1" t="s">
        <v>195</v>
      </c>
      <c r="E50" s="1" t="s">
        <v>195</v>
      </c>
      <c r="F50" s="1" t="s">
        <v>196</v>
      </c>
      <c r="G50" s="2">
        <v>727.5</v>
      </c>
      <c r="H50" s="1" t="str">
        <f>HYPERLINK("https://www.insiel.it/cms/societa-trasparente/09-bandi-di-gara-e-contratti/Atti_amministrazioni_aggiudicatrici/index_ori.html?pCig=YDE3B3CD9C","Atti della procedura")</f>
        <v>Atti della procedura</v>
      </c>
    </row>
    <row r="51" spans="2:8" ht="30" x14ac:dyDescent="0.25">
      <c r="B51" s="1" t="s">
        <v>197</v>
      </c>
      <c r="C51" s="1" t="s">
        <v>198</v>
      </c>
      <c r="D51" s="1" t="s">
        <v>199</v>
      </c>
      <c r="E51" s="1" t="s">
        <v>199</v>
      </c>
      <c r="F51" s="1" t="s">
        <v>200</v>
      </c>
      <c r="G51" s="2">
        <v>3300</v>
      </c>
      <c r="H51" s="1" t="str">
        <f>HYPERLINK("https://www.insiel.it/cms/societa-trasparente/09-bandi-di-gara-e-contratti/Atti_amministrazioni_aggiudicatrici/index_ori.html?pCig=Y0F3B3BEFF","Atti della procedura")</f>
        <v>Atti della procedura</v>
      </c>
    </row>
    <row r="52" spans="2:8" ht="30" x14ac:dyDescent="0.25">
      <c r="B52" s="1" t="s">
        <v>201</v>
      </c>
      <c r="C52" s="1" t="s">
        <v>202</v>
      </c>
      <c r="D52" s="1" t="s">
        <v>203</v>
      </c>
      <c r="E52" s="1" t="s">
        <v>203</v>
      </c>
      <c r="F52" s="1" t="s">
        <v>204</v>
      </c>
      <c r="G52" s="2">
        <v>19392.099999999999</v>
      </c>
      <c r="H52" s="1" t="str">
        <f>HYPERLINK("https://www.insiel.it/cms/societa-trasparente/09-bandi-di-gara-e-contratti/Atti_amministrazioni_aggiudicatrici/index_ori.html?pCig=YF73B3C4A9","Atti della procedura")</f>
        <v>Atti della procedura</v>
      </c>
    </row>
    <row r="53" spans="2:8" ht="30" x14ac:dyDescent="0.25">
      <c r="B53" s="1" t="s">
        <v>205</v>
      </c>
      <c r="C53" s="1" t="s">
        <v>206</v>
      </c>
      <c r="D53" s="1" t="s">
        <v>207</v>
      </c>
      <c r="E53" s="1" t="s">
        <v>207</v>
      </c>
      <c r="F53" s="1" t="s">
        <v>208</v>
      </c>
      <c r="G53" s="2">
        <v>16000</v>
      </c>
      <c r="H53" s="1" t="str">
        <f>HYPERLINK("https://www.insiel.it/cms/societa-trasparente/09-bandi-di-gara-e-contratti/Atti_amministrazioni_aggiudicatrici/index_ori.html?pCig=Y883B369F4","Atti della procedura")</f>
        <v>Atti della procedura</v>
      </c>
    </row>
    <row r="54" spans="2:8" ht="30" x14ac:dyDescent="0.25">
      <c r="B54" s="1" t="s">
        <v>209</v>
      </c>
      <c r="C54" s="1" t="s">
        <v>210</v>
      </c>
      <c r="D54" s="1" t="s">
        <v>211</v>
      </c>
      <c r="E54" s="1" t="s">
        <v>211</v>
      </c>
      <c r="F54" s="1" t="s">
        <v>212</v>
      </c>
      <c r="G54" s="2">
        <v>845</v>
      </c>
      <c r="H54" s="1" t="str">
        <f>HYPERLINK("https://www.insiel.it/cms/societa-trasparente/09-bandi-di-gara-e-contratti/Atti_amministrazioni_aggiudicatrici/index_ori.html?pCig=Y5C3B366EB","Atti della procedura")</f>
        <v>Atti della procedura</v>
      </c>
    </row>
    <row r="55" spans="2:8" ht="30" x14ac:dyDescent="0.25">
      <c r="B55" s="1" t="s">
        <v>213</v>
      </c>
      <c r="C55" s="1" t="s">
        <v>214</v>
      </c>
      <c r="D55" s="1" t="s">
        <v>215</v>
      </c>
      <c r="E55" s="1" t="s">
        <v>215</v>
      </c>
      <c r="F55" s="1" t="s">
        <v>216</v>
      </c>
      <c r="G55" s="2">
        <v>1796</v>
      </c>
      <c r="H55" s="1" t="str">
        <f>HYPERLINK("https://www.insiel.it/cms/societa-trasparente/09-bandi-di-gara-e-contratti/Atti_amministrazioni_aggiudicatrici/index_ori.html?pCig=Z043B327FB","Atti della procedura")</f>
        <v>Atti della procedura</v>
      </c>
    </row>
    <row r="56" spans="2:8" ht="30" x14ac:dyDescent="0.25">
      <c r="B56" s="1" t="s">
        <v>217</v>
      </c>
      <c r="C56" s="1" t="s">
        <v>218</v>
      </c>
      <c r="D56" s="1" t="s">
        <v>219</v>
      </c>
      <c r="E56" s="1" t="s">
        <v>219</v>
      </c>
      <c r="F56" s="1" t="s">
        <v>220</v>
      </c>
      <c r="G56" s="2">
        <v>7500</v>
      </c>
      <c r="H56" s="1" t="str">
        <f>HYPERLINK("https://www.insiel.it/cms/societa-trasparente/09-bandi-di-gara-e-contratti/Atti_amministrazioni_aggiudicatrici/index_ori.html?pCig=Y0B3B30F65","Atti della procedura")</f>
        <v>Atti della procedura</v>
      </c>
    </row>
    <row r="57" spans="2:8" x14ac:dyDescent="0.25">
      <c r="B57" s="1" t="s">
        <v>221</v>
      </c>
      <c r="C57" s="1" t="s">
        <v>222</v>
      </c>
      <c r="D57" s="1" t="s">
        <v>223</v>
      </c>
      <c r="E57" s="1" t="s">
        <v>223</v>
      </c>
      <c r="F57" s="1" t="s">
        <v>224</v>
      </c>
      <c r="G57" s="2">
        <v>180</v>
      </c>
      <c r="H57" s="1" t="str">
        <f>HYPERLINK("https://www.insiel.it/cms/societa-trasparente/09-bandi-di-gara-e-contratti/Atti_amministrazioni_aggiudicatrici/index_ori.html?pCig=Y5F3B300C7","Atti della procedura")</f>
        <v>Atti della procedura</v>
      </c>
    </row>
    <row r="58" spans="2:8" x14ac:dyDescent="0.25">
      <c r="B58" s="1" t="s">
        <v>225</v>
      </c>
      <c r="C58" s="1" t="s">
        <v>226</v>
      </c>
      <c r="D58" s="1" t="s">
        <v>187</v>
      </c>
      <c r="E58" s="1" t="s">
        <v>187</v>
      </c>
      <c r="F58" s="1" t="s">
        <v>227</v>
      </c>
      <c r="G58" s="2">
        <v>457.58</v>
      </c>
      <c r="H58" s="1" t="str">
        <f>HYPERLINK("https://www.insiel.it/cms/societa-trasparente/09-bandi-di-gara-e-contratti/Atti_amministrazioni_aggiudicatrici/index_ori.html?pCig=YAC3B2FD05","Atti della procedura")</f>
        <v>Atti della procedura</v>
      </c>
    </row>
    <row r="59" spans="2:8" ht="45" x14ac:dyDescent="0.25">
      <c r="B59" s="1" t="s">
        <v>228</v>
      </c>
      <c r="C59" s="1" t="s">
        <v>229</v>
      </c>
      <c r="D59" s="1" t="s">
        <v>230</v>
      </c>
      <c r="E59" s="1" t="s">
        <v>230</v>
      </c>
      <c r="F59" s="1" t="s">
        <v>231</v>
      </c>
      <c r="G59" s="2">
        <v>399.98</v>
      </c>
      <c r="H59" s="1" t="str">
        <f>HYPERLINK("https://www.insiel.it/cms/societa-trasparente/09-bandi-di-gara-e-contratti/Atti_amministrazioni_aggiudicatrici/index_ori.html?pCig=YED3B2F9F3","Atti della procedura")</f>
        <v>Atti della procedura</v>
      </c>
    </row>
    <row r="60" spans="2:8" ht="30" x14ac:dyDescent="0.25">
      <c r="B60" s="1" t="s">
        <v>232</v>
      </c>
      <c r="C60" s="1" t="s">
        <v>233</v>
      </c>
      <c r="D60" s="1" t="s">
        <v>234</v>
      </c>
      <c r="E60" s="1" t="s">
        <v>234</v>
      </c>
      <c r="F60" s="1" t="s">
        <v>235</v>
      </c>
      <c r="G60" s="2">
        <v>1970</v>
      </c>
      <c r="H60" s="1" t="str">
        <f>HYPERLINK("https://www.insiel.it/cms/societa-trasparente/09-bandi-di-gara-e-contratti/Atti_amministrazioni_aggiudicatrici/index_ori.html?pCig=YD03B2C7F9","Atti della procedura")</f>
        <v>Atti della procedura</v>
      </c>
    </row>
    <row r="61" spans="2:8" ht="30" x14ac:dyDescent="0.25">
      <c r="B61" s="1" t="s">
        <v>236</v>
      </c>
      <c r="C61" s="1" t="s">
        <v>237</v>
      </c>
      <c r="D61" s="1" t="s">
        <v>238</v>
      </c>
      <c r="E61" s="1" t="s">
        <v>238</v>
      </c>
      <c r="F61" s="1" t="s">
        <v>239</v>
      </c>
      <c r="G61" s="2">
        <v>3780</v>
      </c>
      <c r="H61" s="1" t="str">
        <f>HYPERLINK("https://www.insiel.it/cms/societa-trasparente/09-bandi-di-gara-e-contratti/Atti_amministrazioni_aggiudicatrici/index_ori.html?pCig=Y173B39603","Atti della procedura")</f>
        <v>Atti della procedura</v>
      </c>
    </row>
    <row r="62" spans="2:8" ht="30" x14ac:dyDescent="0.25">
      <c r="B62" s="1" t="s">
        <v>240</v>
      </c>
      <c r="C62" s="1" t="s">
        <v>241</v>
      </c>
      <c r="D62" s="1" t="s">
        <v>75</v>
      </c>
      <c r="E62" s="1" t="s">
        <v>75</v>
      </c>
      <c r="F62" s="1" t="s">
        <v>242</v>
      </c>
      <c r="G62" s="2">
        <v>1628</v>
      </c>
      <c r="H62" s="1" t="str">
        <f>HYPERLINK("https://www.insiel.it/cms/societa-trasparente/09-bandi-di-gara-e-contratti/Atti_amministrazioni_aggiudicatrici/index_ori.html?pCig=Y7B3B38EA6","Atti della procedura")</f>
        <v>Atti della procedura</v>
      </c>
    </row>
    <row r="63" spans="2:8" ht="30" x14ac:dyDescent="0.25">
      <c r="B63" s="1" t="s">
        <v>243</v>
      </c>
      <c r="C63" s="1" t="s">
        <v>244</v>
      </c>
      <c r="D63" s="1" t="s">
        <v>75</v>
      </c>
      <c r="E63" s="1" t="s">
        <v>75</v>
      </c>
      <c r="F63" s="1" t="s">
        <v>245</v>
      </c>
      <c r="G63" s="2">
        <v>1628</v>
      </c>
      <c r="H63" s="1" t="str">
        <f>HYPERLINK("https://www.insiel.it/cms/societa-trasparente/09-bandi-di-gara-e-contratti/Atti_amministrazioni_aggiudicatrici/index_ori.html?pCig=YD43B2D4D1","Atti della procedura")</f>
        <v>Atti della procedura</v>
      </c>
    </row>
    <row r="64" spans="2:8" ht="30" x14ac:dyDescent="0.25">
      <c r="B64" s="1" t="s">
        <v>246</v>
      </c>
      <c r="C64" s="1" t="s">
        <v>78</v>
      </c>
      <c r="D64" s="1" t="s">
        <v>79</v>
      </c>
      <c r="E64" s="1" t="s">
        <v>79</v>
      </c>
      <c r="F64" s="1" t="s">
        <v>247</v>
      </c>
      <c r="G64" s="2">
        <v>797.18</v>
      </c>
      <c r="H64" s="1" t="str">
        <f>HYPERLINK("https://www.insiel.it/cms/societa-trasparente/09-bandi-di-gara-e-contratti/Atti_amministrazioni_aggiudicatrici/index_ori.html?pCig=NO","Atti della procedura")</f>
        <v>Atti della procedura</v>
      </c>
    </row>
    <row r="65" spans="2:8" ht="30" x14ac:dyDescent="0.25">
      <c r="B65" s="1" t="s">
        <v>248</v>
      </c>
      <c r="C65" s="1" t="s">
        <v>249</v>
      </c>
      <c r="D65" s="1" t="s">
        <v>19</v>
      </c>
      <c r="E65" s="1" t="s">
        <v>19</v>
      </c>
      <c r="F65" s="1" t="s">
        <v>250</v>
      </c>
      <c r="G65" s="2">
        <v>39000</v>
      </c>
      <c r="H65" s="1" t="str">
        <f>HYPERLINK("https://www.insiel.it/cms/societa-trasparente/09-bandi-di-gara-e-contratti/Atti_amministrazioni_aggiudicatrici/index_ori.html?pCig=Z5C3B11C99","Atti della procedura")</f>
        <v>Atti della procedura</v>
      </c>
    </row>
    <row r="66" spans="2:8" ht="30" x14ac:dyDescent="0.25">
      <c r="B66" s="1" t="s">
        <v>251</v>
      </c>
      <c r="C66" s="1" t="s">
        <v>252</v>
      </c>
      <c r="D66" s="1" t="s">
        <v>253</v>
      </c>
      <c r="E66" s="1" t="s">
        <v>253</v>
      </c>
      <c r="F66" s="1" t="s">
        <v>254</v>
      </c>
      <c r="G66" s="2">
        <v>70.92</v>
      </c>
      <c r="H66" s="1" t="str">
        <f>HYPERLINK("https://www.insiel.it/cms/societa-trasparente/09-bandi-di-gara-e-contratti/Atti_amministrazioni_aggiudicatrici/index_ori.html?pCig=Y6D3B14284","Atti della procedura")</f>
        <v>Atti della procedura</v>
      </c>
    </row>
    <row r="67" spans="2:8" x14ac:dyDescent="0.25">
      <c r="B67" s="1" t="s">
        <v>255</v>
      </c>
      <c r="C67" s="1" t="s">
        <v>256</v>
      </c>
      <c r="D67" s="1" t="s">
        <v>257</v>
      </c>
      <c r="E67" s="1" t="s">
        <v>257</v>
      </c>
      <c r="F67" s="1" t="s">
        <v>258</v>
      </c>
      <c r="G67" s="2">
        <v>2998</v>
      </c>
      <c r="H67" s="1" t="str">
        <f>HYPERLINK("https://www.insiel.it/cms/societa-trasparente/09-bandi-di-gara-e-contratti/Atti_amministrazioni_aggiudicatrici/index_ori.html?pCig=Y753B10BCE","Atti della procedura")</f>
        <v>Atti della procedura</v>
      </c>
    </row>
    <row r="68" spans="2:8" ht="60" x14ac:dyDescent="0.25">
      <c r="B68" s="1" t="s">
        <v>259</v>
      </c>
      <c r="C68" s="1" t="s">
        <v>260</v>
      </c>
      <c r="D68" s="1" t="s">
        <v>261</v>
      </c>
      <c r="E68" s="1" t="s">
        <v>261</v>
      </c>
      <c r="F68" s="1" t="s">
        <v>262</v>
      </c>
      <c r="G68" s="2">
        <v>599</v>
      </c>
      <c r="H68" s="1" t="str">
        <f>HYPERLINK("https://www.insiel.it/cms/societa-trasparente/09-bandi-di-gara-e-contratti/Atti_amministrazioni_aggiudicatrici/index_ori.html?pCig=Y863AE0EB8","Atti della procedura")</f>
        <v>Atti della procedura</v>
      </c>
    </row>
    <row r="69" spans="2:8" ht="30" x14ac:dyDescent="0.25">
      <c r="B69" s="1" t="s">
        <v>263</v>
      </c>
      <c r="C69" s="1" t="s">
        <v>264</v>
      </c>
      <c r="D69" s="1" t="s">
        <v>265</v>
      </c>
      <c r="E69" s="1" t="s">
        <v>265</v>
      </c>
      <c r="F69" s="1" t="s">
        <v>266</v>
      </c>
      <c r="G69" s="2">
        <v>3450</v>
      </c>
      <c r="H69" s="1" t="str">
        <f>HYPERLINK("https://www.insiel.it/cms/societa-trasparente/09-bandi-di-gara-e-contratti/Atti_amministrazioni_aggiudicatrici/index_ori.html?pCig=YED3B0F348","Atti della procedura")</f>
        <v>Atti della procedura</v>
      </c>
    </row>
    <row r="70" spans="2:8" ht="30" x14ac:dyDescent="0.25">
      <c r="B70" s="1" t="s">
        <v>267</v>
      </c>
      <c r="C70" s="1" t="s">
        <v>268</v>
      </c>
      <c r="D70" s="1" t="s">
        <v>269</v>
      </c>
      <c r="E70" s="1" t="s">
        <v>269</v>
      </c>
      <c r="F70" s="1" t="s">
        <v>270</v>
      </c>
      <c r="G70" s="2">
        <v>3241</v>
      </c>
      <c r="H70" s="1" t="str">
        <f>HYPERLINK("https://www.insiel.it/cms/societa-trasparente/09-bandi-di-gara-e-contratti/Atti_amministrazioni_aggiudicatrici/index_ori.html?pCig=Y6C3B11B07","Atti della procedura")</f>
        <v>Atti della procedura</v>
      </c>
    </row>
    <row r="71" spans="2:8" ht="45" x14ac:dyDescent="0.25">
      <c r="B71" s="1" t="s">
        <v>271</v>
      </c>
      <c r="C71" s="1" t="s">
        <v>272</v>
      </c>
      <c r="D71" s="1" t="s">
        <v>273</v>
      </c>
      <c r="E71" s="1" t="s">
        <v>273</v>
      </c>
      <c r="F71" s="1" t="s">
        <v>274</v>
      </c>
      <c r="G71" s="2">
        <v>149500</v>
      </c>
      <c r="H71" s="1" t="str">
        <f>HYPERLINK("https://www.insiel.it/cms/societa-trasparente/09-bandi-di-gara-e-contratti/Atti_amministrazioni_aggiudicatrici/index_ori.html?pCig=9812607376","Atti della procedura")</f>
        <v>Atti della procedura</v>
      </c>
    </row>
    <row r="72" spans="2:8" ht="30" x14ac:dyDescent="0.25">
      <c r="B72" s="1" t="s">
        <v>275</v>
      </c>
      <c r="C72" s="1" t="s">
        <v>276</v>
      </c>
      <c r="D72" s="1" t="s">
        <v>277</v>
      </c>
      <c r="E72" s="1" t="s">
        <v>277</v>
      </c>
      <c r="F72" s="1" t="s">
        <v>278</v>
      </c>
      <c r="G72" s="2">
        <v>31000</v>
      </c>
      <c r="H72" s="1" t="str">
        <f>HYPERLINK("https://www.insiel.it/cms/societa-trasparente/09-bandi-di-gara-e-contratti/Atti_amministrazioni_aggiudicatrici/index_ori.html?pCig=YEF3B15AC5","Atti della procedura")</f>
        <v>Atti della procedura</v>
      </c>
    </row>
    <row r="73" spans="2:8" x14ac:dyDescent="0.25">
      <c r="B73" s="1" t="s">
        <v>279</v>
      </c>
      <c r="C73" s="1" t="s">
        <v>280</v>
      </c>
      <c r="D73" s="1" t="s">
        <v>281</v>
      </c>
      <c r="E73" s="1" t="s">
        <v>281</v>
      </c>
      <c r="F73" s="1" t="s">
        <v>282</v>
      </c>
      <c r="G73" s="2">
        <v>13664.34</v>
      </c>
      <c r="H73" s="1" t="str">
        <f>HYPERLINK("https://www.insiel.it/cms/societa-trasparente/09-bandi-di-gara-e-contratti/Atti_amministrazioni_aggiudicatrici/index_ori.html?pCig=YF93B0BAB5","Atti della procedura")</f>
        <v>Atti della procedura</v>
      </c>
    </row>
    <row r="74" spans="2:8" ht="30" x14ac:dyDescent="0.25">
      <c r="B74" s="1" t="s">
        <v>283</v>
      </c>
      <c r="C74" s="1" t="s">
        <v>284</v>
      </c>
      <c r="D74" s="1" t="s">
        <v>285</v>
      </c>
      <c r="E74" s="1" t="s">
        <v>285</v>
      </c>
      <c r="F74" s="1" t="s">
        <v>286</v>
      </c>
      <c r="G74" s="2">
        <v>4788</v>
      </c>
      <c r="H74" s="1" t="str">
        <f>HYPERLINK("https://www.insiel.it/cms/societa-trasparente/09-bandi-di-gara-e-contratti/Atti_amministrazioni_aggiudicatrici/index_ori.html?pCig=YED3B047B3","Atti della procedura")</f>
        <v>Atti della procedura</v>
      </c>
    </row>
    <row r="75" spans="2:8" x14ac:dyDescent="0.25">
      <c r="B75" s="1" t="s">
        <v>287</v>
      </c>
      <c r="C75" s="1" t="s">
        <v>288</v>
      </c>
      <c r="D75" s="1" t="s">
        <v>27</v>
      </c>
      <c r="E75" s="1" t="s">
        <v>27</v>
      </c>
      <c r="F75" s="1" t="s">
        <v>289</v>
      </c>
      <c r="G75" s="2">
        <v>2190</v>
      </c>
      <c r="H75" s="1" t="str">
        <f>HYPERLINK("https://www.insiel.it/cms/societa-trasparente/09-bandi-di-gara-e-contratti/Atti_amministrazioni_aggiudicatrici/index_ori.html?pCig=Y8E3B0244A","Atti della procedura")</f>
        <v>Atti della procedura</v>
      </c>
    </row>
    <row r="76" spans="2:8" ht="30" x14ac:dyDescent="0.25">
      <c r="B76" s="1" t="s">
        <v>290</v>
      </c>
      <c r="C76" s="1" t="s">
        <v>291</v>
      </c>
      <c r="D76" s="1" t="s">
        <v>292</v>
      </c>
      <c r="E76" s="1" t="s">
        <v>292</v>
      </c>
      <c r="F76" s="1" t="s">
        <v>293</v>
      </c>
      <c r="G76" s="2">
        <v>9900</v>
      </c>
      <c r="H76" s="1" t="str">
        <f>HYPERLINK("https://www.insiel.it/cms/societa-trasparente/09-bandi-di-gara-e-contratti/Atti_amministrazioni_aggiudicatrici/index_ori.html?pCig=Y353B00C4D","Atti della procedura")</f>
        <v>Atti della procedura</v>
      </c>
    </row>
    <row r="77" spans="2:8" x14ac:dyDescent="0.25">
      <c r="B77" s="1" t="s">
        <v>294</v>
      </c>
      <c r="C77" s="1" t="s">
        <v>295</v>
      </c>
      <c r="D77" s="1" t="s">
        <v>296</v>
      </c>
      <c r="E77" s="1" t="s">
        <v>296</v>
      </c>
      <c r="F77" s="1" t="s">
        <v>297</v>
      </c>
      <c r="G77" s="2">
        <v>27000</v>
      </c>
      <c r="H77" s="1" t="str">
        <f>HYPERLINK("https://www.insiel.it/cms/societa-trasparente/09-bandi-di-gara-e-contratti/Atti_amministrazioni_aggiudicatrici/index_ori.html?pCig=Y083AFDFD1","Atti della procedura")</f>
        <v>Atti della procedura</v>
      </c>
    </row>
    <row r="78" spans="2:8" x14ac:dyDescent="0.25">
      <c r="B78" s="1" t="s">
        <v>298</v>
      </c>
      <c r="C78" s="1" t="s">
        <v>299</v>
      </c>
      <c r="D78" s="1" t="s">
        <v>300</v>
      </c>
      <c r="E78" s="1" t="s">
        <v>300</v>
      </c>
      <c r="F78" s="1" t="s">
        <v>301</v>
      </c>
      <c r="G78" s="2">
        <v>13942.21</v>
      </c>
      <c r="H78" s="1" t="str">
        <f>HYPERLINK("https://www.insiel.it/cms/societa-trasparente/09-bandi-di-gara-e-contratti/Atti_amministrazioni_aggiudicatrici/index_ori.html?pCig=Y223AFBDA5","Atti della procedura")</f>
        <v>Atti della procedura</v>
      </c>
    </row>
    <row r="79" spans="2:8" ht="45" x14ac:dyDescent="0.25">
      <c r="B79" s="1" t="s">
        <v>302</v>
      </c>
      <c r="C79" s="1" t="s">
        <v>303</v>
      </c>
      <c r="D79" s="1" t="s">
        <v>304</v>
      </c>
      <c r="E79" s="1" t="s">
        <v>304</v>
      </c>
      <c r="F79" s="1" t="s">
        <v>305</v>
      </c>
      <c r="G79" s="2">
        <v>1300</v>
      </c>
      <c r="H79" s="1" t="str">
        <f>HYPERLINK("https://www.insiel.it/cms/societa-trasparente/09-bandi-di-gara-e-contratti/Atti_amministrazioni_aggiudicatrici/index_ori.html?pCig=Y223AFD723","Atti della procedura")</f>
        <v>Atti della procedura</v>
      </c>
    </row>
    <row r="80" spans="2:8" ht="60" x14ac:dyDescent="0.25">
      <c r="B80" s="1" t="s">
        <v>306</v>
      </c>
      <c r="C80" s="1" t="s">
        <v>307</v>
      </c>
      <c r="D80" s="1" t="s">
        <v>308</v>
      </c>
      <c r="E80" s="1" t="s">
        <v>308</v>
      </c>
      <c r="F80" s="1" t="s">
        <v>309</v>
      </c>
      <c r="G80" s="2">
        <v>123500</v>
      </c>
      <c r="H80" s="1" t="str">
        <f>HYPERLINK("https://www.insiel.it/cms/societa-trasparente/09-bandi-di-gara-e-contratti/Atti_amministrazioni_aggiudicatrici/index_ori.html?pCig=98038909F5","Atti della procedura")</f>
        <v>Atti della procedura</v>
      </c>
    </row>
    <row r="81" spans="2:8" ht="30" x14ac:dyDescent="0.25">
      <c r="B81" s="1" t="s">
        <v>310</v>
      </c>
      <c r="C81" s="1" t="s">
        <v>78</v>
      </c>
      <c r="D81" s="1" t="s">
        <v>311</v>
      </c>
      <c r="E81" s="1" t="s">
        <v>311</v>
      </c>
      <c r="F81" s="1" t="s">
        <v>312</v>
      </c>
      <c r="G81" s="2">
        <v>20000</v>
      </c>
      <c r="H81" s="1" t="str">
        <f>HYPERLINK("https://www.insiel.it/cms/societa-trasparente/09-bandi-di-gara-e-contratti/Atti_amministrazioni_aggiudicatrici/index_ori.html?pCig=NO","Atti della procedura")</f>
        <v>Atti della procedura</v>
      </c>
    </row>
    <row r="82" spans="2:8" x14ac:dyDescent="0.25">
      <c r="B82" s="1" t="s">
        <v>313</v>
      </c>
      <c r="C82" s="1" t="s">
        <v>314</v>
      </c>
      <c r="D82" s="1" t="s">
        <v>315</v>
      </c>
      <c r="E82" s="1" t="s">
        <v>315</v>
      </c>
      <c r="F82" s="1" t="s">
        <v>316</v>
      </c>
      <c r="G82" s="2">
        <v>110.2</v>
      </c>
      <c r="H82" s="1" t="str">
        <f>HYPERLINK("https://www.insiel.it/cms/societa-trasparente/09-bandi-di-gara-e-contratti/Atti_amministrazioni_aggiudicatrici/index_ori.html?pCig=YB73AF17E8","Atti della procedura")</f>
        <v>Atti della procedura</v>
      </c>
    </row>
    <row r="83" spans="2:8" x14ac:dyDescent="0.25">
      <c r="B83" s="1" t="s">
        <v>317</v>
      </c>
      <c r="C83" s="1" t="s">
        <v>318</v>
      </c>
      <c r="D83" s="1" t="s">
        <v>319</v>
      </c>
      <c r="E83" s="1" t="s">
        <v>319</v>
      </c>
      <c r="F83" s="1" t="s">
        <v>320</v>
      </c>
      <c r="G83" s="2">
        <v>361.15</v>
      </c>
      <c r="H83" s="1" t="str">
        <f>HYPERLINK("https://www.insiel.it/cms/societa-trasparente/09-bandi-di-gara-e-contratti/Atti_amministrazioni_aggiudicatrici/index_ori.html?pCig=Y423AF4CB1","Atti della procedura")</f>
        <v>Atti della procedura</v>
      </c>
    </row>
    <row r="84" spans="2:8" ht="45" x14ac:dyDescent="0.25">
      <c r="B84" s="1" t="s">
        <v>321</v>
      </c>
      <c r="C84" s="1" t="s">
        <v>322</v>
      </c>
      <c r="D84" s="1" t="s">
        <v>323</v>
      </c>
      <c r="E84" s="1" t="s">
        <v>323</v>
      </c>
      <c r="F84" s="1" t="s">
        <v>324</v>
      </c>
      <c r="G84" s="2">
        <v>4100</v>
      </c>
      <c r="H84" s="1" t="str">
        <f>HYPERLINK("https://www.insiel.it/cms/societa-trasparente/09-bandi-di-gara-e-contratti/Atti_amministrazioni_aggiudicatrici/index_ori.html?pCig=YD83AF0A40","Atti della procedura")</f>
        <v>Atti della procedura</v>
      </c>
    </row>
    <row r="85" spans="2:8" ht="30" x14ac:dyDescent="0.25">
      <c r="B85" s="1" t="s">
        <v>325</v>
      </c>
      <c r="C85" s="1" t="s">
        <v>326</v>
      </c>
      <c r="D85" s="1" t="s">
        <v>327</v>
      </c>
      <c r="E85" s="1" t="s">
        <v>327</v>
      </c>
      <c r="F85" s="1" t="s">
        <v>328</v>
      </c>
      <c r="G85" s="2">
        <v>1249.32</v>
      </c>
      <c r="H85" s="1" t="str">
        <f>HYPERLINK("https://www.insiel.it/cms/societa-trasparente/09-bandi-di-gara-e-contratti/Atti_amministrazioni_aggiudicatrici/index_ori.html?pCig=YE63AEF96F","Atti della procedura")</f>
        <v>Atti della procedura</v>
      </c>
    </row>
    <row r="86" spans="2:8" ht="30" x14ac:dyDescent="0.25">
      <c r="B86" s="1" t="s">
        <v>329</v>
      </c>
      <c r="C86" s="1" t="s">
        <v>330</v>
      </c>
      <c r="D86" s="1" t="s">
        <v>75</v>
      </c>
      <c r="E86" s="1" t="s">
        <v>75</v>
      </c>
      <c r="F86" s="1" t="s">
        <v>331</v>
      </c>
      <c r="G86" s="2">
        <v>1628</v>
      </c>
      <c r="H86" s="1" t="str">
        <f>HYPERLINK("https://www.insiel.it/cms/societa-trasparente/09-bandi-di-gara-e-contratti/Atti_amministrazioni_aggiudicatrici/index_ori.html?pCig=YB83AEEFFA","Atti della procedura")</f>
        <v>Atti della procedura</v>
      </c>
    </row>
    <row r="87" spans="2:8" ht="30" x14ac:dyDescent="0.25">
      <c r="B87" s="1" t="s">
        <v>332</v>
      </c>
      <c r="C87" s="1" t="s">
        <v>78</v>
      </c>
      <c r="D87" s="1" t="s">
        <v>79</v>
      </c>
      <c r="E87" s="1" t="s">
        <v>79</v>
      </c>
      <c r="F87" s="1" t="s">
        <v>333</v>
      </c>
      <c r="G87" s="2">
        <v>797.18</v>
      </c>
      <c r="H87" s="1" t="str">
        <f>HYPERLINK("https://www.insiel.it/cms/societa-trasparente/09-bandi-di-gara-e-contratti/Atti_amministrazioni_aggiudicatrici/index_ori.html?pCig=NO","Atti della procedura")</f>
        <v>Atti della procedura</v>
      </c>
    </row>
    <row r="88" spans="2:8" ht="30" x14ac:dyDescent="0.25">
      <c r="B88" s="1" t="s">
        <v>334</v>
      </c>
      <c r="C88" s="1" t="s">
        <v>335</v>
      </c>
      <c r="D88" s="1" t="s">
        <v>336</v>
      </c>
      <c r="E88" s="1" t="s">
        <v>336</v>
      </c>
      <c r="F88" s="1" t="s">
        <v>337</v>
      </c>
      <c r="G88" s="2">
        <v>4800</v>
      </c>
      <c r="H88" s="1" t="str">
        <f>HYPERLINK("https://www.insiel.it/cms/societa-trasparente/09-bandi-di-gara-e-contratti/Atti_amministrazioni_aggiudicatrici/index_ori.html?pCig=YEA3AE7335","Atti della procedura")</f>
        <v>Atti della procedura</v>
      </c>
    </row>
    <row r="89" spans="2:8" x14ac:dyDescent="0.25">
      <c r="B89" s="1" t="s">
        <v>338</v>
      </c>
      <c r="C89" s="1" t="s">
        <v>339</v>
      </c>
      <c r="D89" s="1" t="s">
        <v>340</v>
      </c>
      <c r="E89" s="1" t="s">
        <v>340</v>
      </c>
      <c r="F89" s="1" t="s">
        <v>341</v>
      </c>
      <c r="G89" s="2">
        <v>22620</v>
      </c>
      <c r="H89" s="1" t="str">
        <f>HYPERLINK("https://www.insiel.it/cms/societa-trasparente/09-bandi-di-gara-e-contratti/Atti_amministrazioni_aggiudicatrici/index_ori.html?pCig=Y5C3AE1702","Atti della procedura")</f>
        <v>Atti della procedura</v>
      </c>
    </row>
    <row r="90" spans="2:8" ht="30" x14ac:dyDescent="0.25">
      <c r="B90" s="1" t="s">
        <v>342</v>
      </c>
      <c r="C90" s="1" t="s">
        <v>343</v>
      </c>
      <c r="D90" s="1" t="s">
        <v>344</v>
      </c>
      <c r="E90" s="1" t="s">
        <v>344</v>
      </c>
      <c r="F90" s="1" t="s">
        <v>345</v>
      </c>
      <c r="G90" s="2">
        <v>8809.92</v>
      </c>
      <c r="H90" s="1" t="str">
        <f>HYPERLINK("https://www.insiel.it/cms/societa-trasparente/09-bandi-di-gara-e-contratti/Atti_amministrazioni_aggiudicatrici/index_ori.html?pCig=Y9A3AE20DB","Atti della procedura")</f>
        <v>Atti della procedura</v>
      </c>
    </row>
    <row r="91" spans="2:8" ht="45" x14ac:dyDescent="0.25">
      <c r="B91" s="1" t="s">
        <v>346</v>
      </c>
      <c r="C91" s="1" t="s">
        <v>347</v>
      </c>
      <c r="D91" s="1" t="s">
        <v>348</v>
      </c>
      <c r="E91" s="1" t="s">
        <v>349</v>
      </c>
      <c r="F91" s="1" t="s">
        <v>350</v>
      </c>
      <c r="G91" s="2">
        <v>93486.78</v>
      </c>
      <c r="H91" s="1" t="str">
        <f>HYPERLINK("https://www.insiel.it/cms/societa-trasparente/09-bandi-di-gara-e-contratti/Atti_amministrazioni_aggiudicatrici/index_ori.html?pCig=9785956A5A","Atti della procedura")</f>
        <v>Atti della procedura</v>
      </c>
    </row>
    <row r="92" spans="2:8" x14ac:dyDescent="0.25">
      <c r="B92" s="1" t="s">
        <v>351</v>
      </c>
      <c r="C92" s="1" t="s">
        <v>352</v>
      </c>
      <c r="D92" s="1" t="s">
        <v>67</v>
      </c>
      <c r="E92" s="1" t="s">
        <v>67</v>
      </c>
      <c r="F92" s="1" t="s">
        <v>353</v>
      </c>
      <c r="G92" s="2">
        <v>450</v>
      </c>
      <c r="H92" s="1" t="str">
        <f>HYPERLINK("https://www.insiel.it/cms/societa-trasparente/09-bandi-di-gara-e-contratti/Atti_amministrazioni_aggiudicatrici/index_ori.html?pCig=Y983AD9AF9","Atti della procedura")</f>
        <v>Atti della procedura</v>
      </c>
    </row>
    <row r="93" spans="2:8" x14ac:dyDescent="0.25">
      <c r="B93" s="1" t="s">
        <v>354</v>
      </c>
      <c r="C93" s="1" t="s">
        <v>355</v>
      </c>
      <c r="D93" s="1" t="s">
        <v>356</v>
      </c>
      <c r="E93" s="1" t="s">
        <v>35</v>
      </c>
      <c r="F93" s="1" t="s">
        <v>357</v>
      </c>
      <c r="G93" s="2">
        <v>35420</v>
      </c>
      <c r="H93" s="1" t="str">
        <f>HYPERLINK("https://www.insiel.it/cms/societa-trasparente/09-bandi-di-gara-e-contratti/Atti_amministrazioni_aggiudicatrici/index_ori.html?pCig=Y323ADE282","Atti della procedura")</f>
        <v>Atti della procedura</v>
      </c>
    </row>
    <row r="94" spans="2:8" x14ac:dyDescent="0.25">
      <c r="B94" s="1" t="s">
        <v>358</v>
      </c>
      <c r="C94" s="1" t="s">
        <v>359</v>
      </c>
      <c r="D94" s="1" t="s">
        <v>281</v>
      </c>
      <c r="E94" s="1" t="s">
        <v>281</v>
      </c>
      <c r="F94" s="1" t="s">
        <v>360</v>
      </c>
      <c r="G94" s="2">
        <v>2681.87</v>
      </c>
      <c r="H94" s="1" t="str">
        <f>HYPERLINK("https://www.insiel.it/cms/societa-trasparente/09-bandi-di-gara-e-contratti/Atti_amministrazioni_aggiudicatrici/index_ori.html?pCig=YA73ADB496","Atti della procedura")</f>
        <v>Atti della procedura</v>
      </c>
    </row>
    <row r="95" spans="2:8" ht="30" x14ac:dyDescent="0.25">
      <c r="B95" s="1" t="s">
        <v>361</v>
      </c>
      <c r="C95" s="1" t="s">
        <v>362</v>
      </c>
      <c r="D95" s="1" t="s">
        <v>363</v>
      </c>
      <c r="E95" s="1" t="s">
        <v>363</v>
      </c>
      <c r="F95" s="1" t="s">
        <v>364</v>
      </c>
      <c r="G95" s="2">
        <v>125000</v>
      </c>
      <c r="H95" s="1" t="str">
        <f>HYPERLINK("https://www.insiel.it/cms/societa-trasparente/09-bandi-di-gara-e-contratti/Atti_amministrazioni_aggiudicatrici/index_ori.html?pCig=9782431D6D","Atti della procedura")</f>
        <v>Atti della procedura</v>
      </c>
    </row>
    <row r="96" spans="2:8" ht="45" x14ac:dyDescent="0.25">
      <c r="B96" s="1" t="s">
        <v>365</v>
      </c>
      <c r="C96" s="1" t="s">
        <v>366</v>
      </c>
      <c r="D96" s="1" t="s">
        <v>367</v>
      </c>
      <c r="E96" s="1" t="s">
        <v>367</v>
      </c>
      <c r="F96" s="1" t="s">
        <v>368</v>
      </c>
      <c r="G96" s="2">
        <v>38000</v>
      </c>
      <c r="H96" s="1" t="str">
        <f>HYPERLINK("https://www.insiel.it/cms/societa-trasparente/09-bandi-di-gara-e-contratti/Atti_amministrazioni_aggiudicatrici/index_ori.html?pCig=Y893AD33E7","Atti della procedura")</f>
        <v>Atti della procedura</v>
      </c>
    </row>
    <row r="97" spans="2:8" ht="30" x14ac:dyDescent="0.25">
      <c r="B97" s="1" t="s">
        <v>369</v>
      </c>
      <c r="C97" s="1" t="s">
        <v>370</v>
      </c>
      <c r="D97" s="1" t="s">
        <v>371</v>
      </c>
      <c r="E97" s="1" t="s">
        <v>371</v>
      </c>
      <c r="F97" s="1" t="s">
        <v>372</v>
      </c>
      <c r="G97" s="2">
        <v>576</v>
      </c>
      <c r="H97" s="1" t="str">
        <f>HYPERLINK("https://www.insiel.it/cms/societa-trasparente/09-bandi-di-gara-e-contratti/Atti_amministrazioni_aggiudicatrici/index_ori.html?pCig=Y183ACF70D","Atti della procedura")</f>
        <v>Atti della procedura</v>
      </c>
    </row>
    <row r="98" spans="2:8" ht="30" x14ac:dyDescent="0.25">
      <c r="B98" s="1" t="s">
        <v>373</v>
      </c>
      <c r="C98" s="1" t="s">
        <v>374</v>
      </c>
      <c r="D98" s="1" t="s">
        <v>311</v>
      </c>
      <c r="E98" s="1" t="s">
        <v>311</v>
      </c>
      <c r="F98" s="1" t="s">
        <v>375</v>
      </c>
      <c r="G98" s="2">
        <v>14800</v>
      </c>
      <c r="H98" s="1" t="str">
        <f>HYPERLINK("https://www.insiel.it/cms/societa-trasparente/09-bandi-di-gara-e-contratti/Atti_amministrazioni_aggiudicatrici/index_ori.html?pCig=Y493AC6958","Atti della procedura")</f>
        <v>Atti della procedura</v>
      </c>
    </row>
    <row r="99" spans="2:8" x14ac:dyDescent="0.25">
      <c r="B99" s="1" t="s">
        <v>376</v>
      </c>
      <c r="C99" s="1" t="s">
        <v>377</v>
      </c>
      <c r="D99" s="1" t="s">
        <v>378</v>
      </c>
      <c r="E99" s="1" t="s">
        <v>378</v>
      </c>
      <c r="F99" s="1" t="s">
        <v>379</v>
      </c>
      <c r="G99" s="2">
        <v>1395</v>
      </c>
      <c r="H99" s="1" t="str">
        <f>HYPERLINK("https://www.insiel.it/cms/societa-trasparente/09-bandi-di-gara-e-contratti/Atti_amministrazioni_aggiudicatrici/index_ori.html?pCig=YAF3AD2893","Atti della procedura")</f>
        <v>Atti della procedura</v>
      </c>
    </row>
    <row r="100" spans="2:8" ht="30" x14ac:dyDescent="0.25">
      <c r="B100" s="1" t="s">
        <v>380</v>
      </c>
      <c r="C100" s="1" t="s">
        <v>381</v>
      </c>
      <c r="D100" s="1" t="s">
        <v>382</v>
      </c>
      <c r="E100" s="1" t="s">
        <v>382</v>
      </c>
      <c r="F100" s="1" t="s">
        <v>383</v>
      </c>
      <c r="G100" s="2">
        <v>79000</v>
      </c>
      <c r="H100" s="1" t="str">
        <f>HYPERLINK("https://www.insiel.it/cms/societa-trasparente/09-bandi-di-gara-e-contratti/Atti_amministrazioni_aggiudicatrici/index_ori.html?pCig=977454842E","Atti della procedura")</f>
        <v>Atti della procedura</v>
      </c>
    </row>
    <row r="101" spans="2:8" x14ac:dyDescent="0.25">
      <c r="B101" s="1" t="s">
        <v>384</v>
      </c>
      <c r="C101" s="1" t="s">
        <v>385</v>
      </c>
      <c r="D101" s="1" t="s">
        <v>386</v>
      </c>
      <c r="E101" s="1" t="s">
        <v>386</v>
      </c>
      <c r="F101" s="1" t="s">
        <v>387</v>
      </c>
      <c r="G101" s="2">
        <v>69800</v>
      </c>
      <c r="H101" s="1" t="str">
        <f>HYPERLINK("https://www.insiel.it/cms/societa-trasparente/09-bandi-di-gara-e-contratti/Atti_amministrazioni_aggiudicatrici/index_ori.html?pCig=9772410FD5","Atti della procedura")</f>
        <v>Atti della procedura</v>
      </c>
    </row>
    <row r="102" spans="2:8" ht="30" x14ac:dyDescent="0.25">
      <c r="B102" s="1" t="s">
        <v>388</v>
      </c>
      <c r="C102" s="1" t="s">
        <v>389</v>
      </c>
      <c r="D102" s="1" t="s">
        <v>390</v>
      </c>
      <c r="E102" s="1" t="s">
        <v>390</v>
      </c>
      <c r="F102" s="1" t="s">
        <v>391</v>
      </c>
      <c r="G102" s="2">
        <v>980</v>
      </c>
      <c r="H102" s="1" t="str">
        <f>HYPERLINK("https://www.insiel.it/cms/societa-trasparente/09-bandi-di-gara-e-contratti/Atti_amministrazioni_aggiudicatrici/index_ori.html?pCig=Y363AC0DF1","Atti della procedura")</f>
        <v>Atti della procedura</v>
      </c>
    </row>
    <row r="103" spans="2:8" x14ac:dyDescent="0.25">
      <c r="B103" s="1" t="s">
        <v>392</v>
      </c>
      <c r="C103" s="1" t="s">
        <v>393</v>
      </c>
      <c r="D103" s="1" t="s">
        <v>67</v>
      </c>
      <c r="E103" s="1" t="s">
        <v>67</v>
      </c>
      <c r="F103" s="1" t="s">
        <v>394</v>
      </c>
      <c r="G103" s="2">
        <v>450</v>
      </c>
      <c r="H103" s="1" t="str">
        <f>HYPERLINK("https://www.insiel.it/cms/societa-trasparente/09-bandi-di-gara-e-contratti/Atti_amministrazioni_aggiudicatrici/index_ori.html?pCig=YA43AACD90","Atti della procedura")</f>
        <v>Atti della procedura</v>
      </c>
    </row>
    <row r="104" spans="2:8" x14ac:dyDescent="0.25">
      <c r="B104" s="1" t="s">
        <v>395</v>
      </c>
      <c r="C104" s="1" t="s">
        <v>396</v>
      </c>
      <c r="D104" s="1" t="s">
        <v>397</v>
      </c>
      <c r="E104" s="1" t="s">
        <v>397</v>
      </c>
      <c r="F104" s="1" t="s">
        <v>398</v>
      </c>
      <c r="G104" s="2">
        <v>1300</v>
      </c>
      <c r="H104" s="1" t="str">
        <f>HYPERLINK("https://www.insiel.it/cms/societa-trasparente/09-bandi-di-gara-e-contratti/Atti_amministrazioni_aggiudicatrici/index_ori.html?pCig=Y043ABE7F4","Atti della procedura")</f>
        <v>Atti della procedura</v>
      </c>
    </row>
    <row r="105" spans="2:8" ht="30" x14ac:dyDescent="0.25">
      <c r="B105" s="1" t="s">
        <v>399</v>
      </c>
      <c r="C105" s="1" t="s">
        <v>400</v>
      </c>
      <c r="D105" s="1" t="s">
        <v>401</v>
      </c>
      <c r="E105" s="1" t="s">
        <v>401</v>
      </c>
      <c r="F105" s="1" t="s">
        <v>100</v>
      </c>
      <c r="G105" s="2">
        <v>3628.8</v>
      </c>
      <c r="H105" s="1" t="str">
        <f>HYPERLINK("https://www.insiel.it/cms/societa-trasparente/09-bandi-di-gara-e-contratti/Atti_amministrazioni_aggiudicatrici/index_ori.html?pCig=YD93AC0FB7","Atti della procedura")</f>
        <v>Atti della procedura</v>
      </c>
    </row>
    <row r="106" spans="2:8" x14ac:dyDescent="0.25">
      <c r="B106" s="1" t="s">
        <v>402</v>
      </c>
      <c r="C106" s="1" t="s">
        <v>403</v>
      </c>
      <c r="D106" s="1" t="s">
        <v>99</v>
      </c>
      <c r="E106" s="1" t="s">
        <v>99</v>
      </c>
      <c r="F106" s="1" t="s">
        <v>404</v>
      </c>
      <c r="G106" s="2">
        <v>11586.06</v>
      </c>
      <c r="H106" s="1" t="str">
        <f>HYPERLINK("https://www.insiel.it/cms/societa-trasparente/09-bandi-di-gara-e-contratti/Atti_amministrazioni_aggiudicatrici/index_ori.html?pCig=YA53AC6A9C","Atti della procedura")</f>
        <v>Atti della procedura</v>
      </c>
    </row>
    <row r="107" spans="2:8" x14ac:dyDescent="0.25">
      <c r="B107" s="1" t="s">
        <v>405</v>
      </c>
      <c r="C107" s="1" t="s">
        <v>406</v>
      </c>
      <c r="D107" s="1" t="s">
        <v>407</v>
      </c>
      <c r="E107" s="1" t="s">
        <v>407</v>
      </c>
      <c r="F107" s="1" t="s">
        <v>408</v>
      </c>
      <c r="G107" s="2">
        <v>37820</v>
      </c>
      <c r="H107" s="1" t="str">
        <f>HYPERLINK("https://www.insiel.it/cms/societa-trasparente/09-bandi-di-gara-e-contratti/Atti_amministrazioni_aggiudicatrici/index_ori.html?pCig=Y113AB341C","Atti della procedura")</f>
        <v>Atti della procedura</v>
      </c>
    </row>
    <row r="108" spans="2:8" x14ac:dyDescent="0.25">
      <c r="B108" s="1" t="s">
        <v>409</v>
      </c>
      <c r="C108" s="1" t="s">
        <v>410</v>
      </c>
      <c r="D108" s="1" t="s">
        <v>411</v>
      </c>
      <c r="E108" s="1" t="s">
        <v>411</v>
      </c>
      <c r="F108" s="1" t="s">
        <v>412</v>
      </c>
      <c r="G108" s="2">
        <v>30000</v>
      </c>
      <c r="H108" s="1" t="str">
        <f>HYPERLINK("https://www.insiel.it/cms/societa-trasparente/09-bandi-di-gara-e-contratti/Atti_amministrazioni_aggiudicatrici/index_ori.html?pCig=Y683AB2F20","Atti della procedura")</f>
        <v>Atti della procedura</v>
      </c>
    </row>
    <row r="109" spans="2:8" ht="30" x14ac:dyDescent="0.25">
      <c r="B109" s="1" t="s">
        <v>413</v>
      </c>
      <c r="C109" s="1" t="s">
        <v>414</v>
      </c>
      <c r="D109" s="1" t="s">
        <v>27</v>
      </c>
      <c r="E109" s="1" t="s">
        <v>27</v>
      </c>
      <c r="F109" s="1" t="s">
        <v>415</v>
      </c>
      <c r="G109" s="2">
        <v>1900</v>
      </c>
      <c r="H109" s="1" t="str">
        <f>HYPERLINK("https://www.insiel.it/cms/societa-trasparente/09-bandi-di-gara-e-contratti/Atti_amministrazioni_aggiudicatrici/index_ori.html?pCig=Y8C3AB2924","Atti della procedura")</f>
        <v>Atti della procedura</v>
      </c>
    </row>
    <row r="110" spans="2:8" x14ac:dyDescent="0.25">
      <c r="B110" s="1" t="s">
        <v>416</v>
      </c>
      <c r="C110" s="1" t="s">
        <v>417</v>
      </c>
      <c r="D110" s="1" t="s">
        <v>418</v>
      </c>
      <c r="E110" s="1" t="s">
        <v>418</v>
      </c>
      <c r="F110" s="1" t="s">
        <v>419</v>
      </c>
      <c r="G110" s="2">
        <v>7620</v>
      </c>
      <c r="H110" s="1" t="str">
        <f>HYPERLINK("https://www.insiel.it/cms/societa-trasparente/09-bandi-di-gara-e-contratti/Atti_amministrazioni_aggiudicatrici/index_ori.html?pCig=Y583AB1443","Atti della procedura")</f>
        <v>Atti della procedura</v>
      </c>
    </row>
    <row r="111" spans="2:8" ht="30" x14ac:dyDescent="0.25">
      <c r="B111" s="1" t="s">
        <v>420</v>
      </c>
      <c r="C111" s="1" t="s">
        <v>78</v>
      </c>
      <c r="D111" s="1" t="s">
        <v>79</v>
      </c>
      <c r="E111" s="1" t="s">
        <v>79</v>
      </c>
      <c r="F111" s="1" t="s">
        <v>421</v>
      </c>
      <c r="G111" s="2">
        <v>987.81</v>
      </c>
      <c r="H111" s="1" t="str">
        <f>HYPERLINK("https://www.insiel.it/cms/societa-trasparente/09-bandi-di-gara-e-contratti/Atti_amministrazioni_aggiudicatrici/index_ori.html?pCig=NO","Atti della procedura")</f>
        <v>Atti della procedura</v>
      </c>
    </row>
    <row r="112" spans="2:8" ht="30" x14ac:dyDescent="0.25">
      <c r="B112" s="1" t="s">
        <v>422</v>
      </c>
      <c r="C112" s="1" t="s">
        <v>423</v>
      </c>
      <c r="D112" s="1" t="s">
        <v>424</v>
      </c>
      <c r="E112" s="1" t="s">
        <v>123</v>
      </c>
      <c r="F112" s="1" t="s">
        <v>425</v>
      </c>
      <c r="G112" s="2">
        <v>13348</v>
      </c>
      <c r="H112" s="1" t="str">
        <f>HYPERLINK("https://www.insiel.it/cms/societa-trasparente/09-bandi-di-gara-e-contratti/Atti_amministrazioni_aggiudicatrici/index_ori.html?pCig=YB23AB0939","Atti della procedura")</f>
        <v>Atti della procedura</v>
      </c>
    </row>
    <row r="113" spans="2:8" ht="30" x14ac:dyDescent="0.25">
      <c r="B113" s="1" t="s">
        <v>426</v>
      </c>
      <c r="C113" s="1" t="s">
        <v>427</v>
      </c>
      <c r="D113" s="1" t="s">
        <v>428</v>
      </c>
      <c r="E113" s="1" t="s">
        <v>429</v>
      </c>
      <c r="F113" s="1" t="s">
        <v>430</v>
      </c>
      <c r="G113" s="2">
        <v>2900</v>
      </c>
      <c r="H113" s="1" t="str">
        <f>HYPERLINK("https://www.insiel.it/cms/societa-trasparente/09-bandi-di-gara-e-contratti/Atti_amministrazioni_aggiudicatrici/index_ori.html?pCig=YDC3AAED53","Atti della procedura")</f>
        <v>Atti della procedura</v>
      </c>
    </row>
    <row r="114" spans="2:8" ht="45" x14ac:dyDescent="0.25">
      <c r="B114" s="1" t="s">
        <v>431</v>
      </c>
      <c r="C114" s="1" t="s">
        <v>432</v>
      </c>
      <c r="D114" s="1" t="s">
        <v>75</v>
      </c>
      <c r="E114" s="1" t="s">
        <v>75</v>
      </c>
      <c r="F114" s="1" t="s">
        <v>433</v>
      </c>
      <c r="G114" s="2">
        <v>1428</v>
      </c>
      <c r="H114" s="1" t="str">
        <f>HYPERLINK("https://www.insiel.it/cms/societa-trasparente/09-bandi-di-gara-e-contratti/Atti_amministrazioni_aggiudicatrici/index_ori.html?pCig=Y933AB882C","Atti della procedura")</f>
        <v>Atti della procedura</v>
      </c>
    </row>
    <row r="115" spans="2:8" x14ac:dyDescent="0.25">
      <c r="B115" s="1" t="s">
        <v>434</v>
      </c>
      <c r="C115" s="1" t="s">
        <v>435</v>
      </c>
      <c r="D115" s="1" t="s">
        <v>436</v>
      </c>
      <c r="E115" s="1" t="s">
        <v>436</v>
      </c>
      <c r="F115" s="1" t="s">
        <v>437</v>
      </c>
      <c r="G115" s="2">
        <v>4000</v>
      </c>
      <c r="H115" s="1" t="str">
        <f>HYPERLINK("https://www.insiel.it/cms/societa-trasparente/09-bandi-di-gara-e-contratti/Atti_amministrazioni_aggiudicatrici/index_ori.html?pCig=YF23AC8830","Atti della procedura")</f>
        <v>Atti della procedura</v>
      </c>
    </row>
    <row r="116" spans="2:8" x14ac:dyDescent="0.25">
      <c r="B116" s="1" t="s">
        <v>438</v>
      </c>
      <c r="C116" s="1" t="s">
        <v>439</v>
      </c>
      <c r="D116" s="1" t="s">
        <v>440</v>
      </c>
      <c r="E116" s="1" t="s">
        <v>440</v>
      </c>
      <c r="F116" s="1" t="s">
        <v>441</v>
      </c>
      <c r="H116" s="1" t="str">
        <f>HYPERLINK("https://www.insiel.it/cms/societa-trasparente/09-bandi-di-gara-e-contratti/Atti_amministrazioni_aggiudicatrici/index_ori.html?pCig=Y063AABC78","Atti della procedura")</f>
        <v>Atti della procedura</v>
      </c>
    </row>
    <row r="117" spans="2:8" ht="30" x14ac:dyDescent="0.25">
      <c r="B117" s="1" t="s">
        <v>442</v>
      </c>
      <c r="C117" s="1" t="s">
        <v>443</v>
      </c>
      <c r="D117" s="1" t="s">
        <v>444</v>
      </c>
      <c r="E117" s="1" t="s">
        <v>444</v>
      </c>
      <c r="F117" s="1" t="s">
        <v>445</v>
      </c>
      <c r="G117" s="2">
        <v>30600</v>
      </c>
      <c r="H117" s="1" t="str">
        <f>HYPERLINK("https://www.insiel.it/cms/societa-trasparente/09-bandi-di-gara-e-contratti/Atti_amministrazioni_aggiudicatrici/index_ori.html?pCig=Y103AB6EAB","Atti della procedura")</f>
        <v>Atti della procedura</v>
      </c>
    </row>
    <row r="118" spans="2:8" ht="45" x14ac:dyDescent="0.25">
      <c r="B118" s="1" t="s">
        <v>446</v>
      </c>
      <c r="C118" s="1" t="s">
        <v>447</v>
      </c>
      <c r="D118" s="1" t="s">
        <v>75</v>
      </c>
      <c r="E118" s="1" t="s">
        <v>75</v>
      </c>
      <c r="F118" s="1" t="s">
        <v>448</v>
      </c>
      <c r="G118" s="2">
        <v>1428</v>
      </c>
      <c r="H118" s="1" t="str">
        <f>HYPERLINK("https://www.insiel.it/cms/societa-trasparente/09-bandi-di-gara-e-contratti/Atti_amministrazioni_aggiudicatrici/index_ori.html?pCig=YAA3AAF17F","Atti della procedura")</f>
        <v>Atti della procedura</v>
      </c>
    </row>
    <row r="119" spans="2:8" x14ac:dyDescent="0.25">
      <c r="B119" s="1" t="s">
        <v>449</v>
      </c>
      <c r="C119" s="1" t="s">
        <v>450</v>
      </c>
      <c r="D119" s="1" t="s">
        <v>123</v>
      </c>
      <c r="E119" s="1" t="s">
        <v>123</v>
      </c>
      <c r="F119" s="1" t="s">
        <v>451</v>
      </c>
      <c r="G119" s="2">
        <v>4192</v>
      </c>
      <c r="H119" s="1" t="str">
        <f>HYPERLINK("https://www.insiel.it/cms/societa-trasparente/09-bandi-di-gara-e-contratti/Atti_amministrazioni_aggiudicatrici/index_ori.html?pCig=Y8C3AB243D","Atti della procedura")</f>
        <v>Atti della procedura</v>
      </c>
    </row>
    <row r="120" spans="2:8" x14ac:dyDescent="0.25">
      <c r="B120" s="1" t="s">
        <v>452</v>
      </c>
      <c r="C120" s="1" t="s">
        <v>453</v>
      </c>
      <c r="D120" s="1" t="s">
        <v>454</v>
      </c>
      <c r="E120" s="1" t="s">
        <v>455</v>
      </c>
      <c r="F120" s="1" t="s">
        <v>456</v>
      </c>
      <c r="G120" s="2">
        <v>47973</v>
      </c>
      <c r="H120" s="1" t="str">
        <f>HYPERLINK("https://www.insiel.it/cms/societa-trasparente/09-bandi-di-gara-e-contratti/Atti_amministrazioni_aggiudicatrici/index_ori.html?pCig=9755471557","Atti della procedura")</f>
        <v>Atti della procedura</v>
      </c>
    </row>
    <row r="121" spans="2:8" ht="45" x14ac:dyDescent="0.25">
      <c r="B121" s="1" t="s">
        <v>457</v>
      </c>
      <c r="C121" s="1" t="s">
        <v>458</v>
      </c>
      <c r="D121" s="1" t="s">
        <v>459</v>
      </c>
      <c r="E121" s="1" t="s">
        <v>459</v>
      </c>
      <c r="F121" s="1" t="s">
        <v>460</v>
      </c>
      <c r="G121" s="2">
        <v>1000</v>
      </c>
      <c r="H121" s="1" t="str">
        <f>HYPERLINK("https://www.insiel.it/cms/societa-trasparente/09-bandi-di-gara-e-contratti/Atti_amministrazioni_aggiudicatrici/index_ori.html?pCig=Y3C3AA0DCB","Atti della procedura")</f>
        <v>Atti della procedura</v>
      </c>
    </row>
    <row r="122" spans="2:8" ht="30" x14ac:dyDescent="0.25">
      <c r="B122" s="1" t="s">
        <v>461</v>
      </c>
      <c r="C122" s="1" t="s">
        <v>462</v>
      </c>
      <c r="D122" s="1" t="s">
        <v>195</v>
      </c>
      <c r="E122" s="1" t="s">
        <v>195</v>
      </c>
      <c r="F122" s="1" t="s">
        <v>463</v>
      </c>
      <c r="G122" s="2">
        <v>150</v>
      </c>
      <c r="H122" s="1" t="str">
        <f>HYPERLINK("https://www.insiel.it/cms/societa-trasparente/09-bandi-di-gara-e-contratti/Atti_amministrazioni_aggiudicatrici/index_ori.html?pCig=Y383A9EB61","Atti della procedura")</f>
        <v>Atti della procedura</v>
      </c>
    </row>
    <row r="123" spans="2:8" ht="45" x14ac:dyDescent="0.25">
      <c r="B123" s="1" t="s">
        <v>464</v>
      </c>
      <c r="C123" s="1" t="s">
        <v>465</v>
      </c>
      <c r="D123" s="1" t="s">
        <v>466</v>
      </c>
      <c r="E123" s="1" t="s">
        <v>466</v>
      </c>
      <c r="F123" s="1" t="s">
        <v>467</v>
      </c>
      <c r="G123" s="2">
        <v>360</v>
      </c>
      <c r="H123" s="1" t="str">
        <f>HYPERLINK("https://www.insiel.it/cms/societa-trasparente/09-bandi-di-gara-e-contratti/Atti_amministrazioni_aggiudicatrici/index_ori.html?pCig=Y303A9C8DE","Atti della procedura")</f>
        <v>Atti della procedura</v>
      </c>
    </row>
    <row r="124" spans="2:8" ht="30" x14ac:dyDescent="0.25">
      <c r="B124" s="1" t="s">
        <v>468</v>
      </c>
      <c r="C124" s="1" t="s">
        <v>469</v>
      </c>
      <c r="D124" s="1" t="s">
        <v>470</v>
      </c>
      <c r="E124" s="1" t="s">
        <v>470</v>
      </c>
      <c r="F124" s="1" t="s">
        <v>471</v>
      </c>
      <c r="G124" s="2">
        <v>28300</v>
      </c>
      <c r="H124" s="1" t="str">
        <f>HYPERLINK("https://www.insiel.it/cms/societa-trasparente/09-bandi-di-gara-e-contratti/Atti_amministrazioni_aggiudicatrici/index_ori.html?pCig=YB03AC2AE7","Atti della procedura")</f>
        <v>Atti della procedura</v>
      </c>
    </row>
    <row r="125" spans="2:8" x14ac:dyDescent="0.25">
      <c r="B125" s="1" t="s">
        <v>472</v>
      </c>
      <c r="C125" s="1" t="s">
        <v>473</v>
      </c>
      <c r="D125" s="1" t="s">
        <v>474</v>
      </c>
      <c r="E125" s="1" t="s">
        <v>474</v>
      </c>
      <c r="F125" s="1" t="s">
        <v>475</v>
      </c>
      <c r="G125" s="2">
        <v>7820</v>
      </c>
      <c r="H125" s="1" t="str">
        <f>HYPERLINK("https://www.insiel.it/cms/societa-trasparente/09-bandi-di-gara-e-contratti/Atti_amministrazioni_aggiudicatrici/index_ori.html?pCig=YA13A9EA44","Atti della procedura")</f>
        <v>Atti della procedura</v>
      </c>
    </row>
    <row r="126" spans="2:8" x14ac:dyDescent="0.25">
      <c r="B126" s="1" t="s">
        <v>476</v>
      </c>
      <c r="C126" s="1" t="s">
        <v>477</v>
      </c>
      <c r="D126" s="1" t="s">
        <v>478</v>
      </c>
      <c r="E126" s="1" t="s">
        <v>478</v>
      </c>
      <c r="F126" s="1" t="s">
        <v>479</v>
      </c>
      <c r="G126" s="2">
        <v>483.66</v>
      </c>
      <c r="H126" s="1" t="str">
        <f>HYPERLINK("https://www.insiel.it/cms/societa-trasparente/09-bandi-di-gara-e-contratti/Atti_amministrazioni_aggiudicatrici/index_ori.html?pCig=YC83AA0477","Atti della procedura")</f>
        <v>Atti della procedura</v>
      </c>
    </row>
    <row r="127" spans="2:8" x14ac:dyDescent="0.25">
      <c r="B127" s="1" t="s">
        <v>480</v>
      </c>
      <c r="C127" s="1" t="s">
        <v>481</v>
      </c>
      <c r="D127" s="1" t="s">
        <v>482</v>
      </c>
      <c r="E127" s="1" t="s">
        <v>482</v>
      </c>
      <c r="F127" s="1" t="s">
        <v>483</v>
      </c>
      <c r="G127" s="2">
        <v>53800</v>
      </c>
      <c r="H127" s="1" t="str">
        <f>HYPERLINK("https://www.insiel.it/cms/societa-trasparente/09-bandi-di-gara-e-contratti/Atti_amministrazioni_aggiudicatrici/index_ori.html?pCig=9755494851","Atti della procedura")</f>
        <v>Atti della procedura</v>
      </c>
    </row>
    <row r="128" spans="2:8" ht="30" x14ac:dyDescent="0.25">
      <c r="B128" s="1" t="s">
        <v>484</v>
      </c>
      <c r="C128" s="1" t="s">
        <v>485</v>
      </c>
      <c r="D128" s="1" t="s">
        <v>15</v>
      </c>
      <c r="E128" s="1" t="s">
        <v>15</v>
      </c>
      <c r="F128" s="1" t="s">
        <v>486</v>
      </c>
      <c r="G128" s="2">
        <v>20000</v>
      </c>
      <c r="H128" s="1" t="str">
        <f>HYPERLINK("https://www.insiel.it/cms/societa-trasparente/09-bandi-di-gara-e-contratti/Atti_amministrazioni_aggiudicatrici/index_ori.html?pCig=YBA3AB3B6C","Atti della procedura")</f>
        <v>Atti della procedura</v>
      </c>
    </row>
    <row r="129" spans="2:8" ht="45" x14ac:dyDescent="0.25">
      <c r="B129" s="1" t="s">
        <v>487</v>
      </c>
      <c r="C129" s="1" t="s">
        <v>488</v>
      </c>
      <c r="D129" s="1" t="s">
        <v>455</v>
      </c>
      <c r="E129" s="1" t="s">
        <v>455</v>
      </c>
      <c r="F129" s="1" t="s">
        <v>489</v>
      </c>
      <c r="G129" s="2">
        <v>7400</v>
      </c>
      <c r="H129" s="1" t="str">
        <f>HYPERLINK("https://www.insiel.it/cms/societa-trasparente/09-bandi-di-gara-e-contratti/Atti_amministrazioni_aggiudicatrici/index_ori.html?pCig=YF13A9C8EC","Atti della procedura")</f>
        <v>Atti della procedura</v>
      </c>
    </row>
    <row r="130" spans="2:8" x14ac:dyDescent="0.25">
      <c r="B130" s="1" t="s">
        <v>490</v>
      </c>
      <c r="C130" s="1" t="s">
        <v>491</v>
      </c>
      <c r="D130" s="1" t="s">
        <v>492</v>
      </c>
      <c r="E130" s="1" t="s">
        <v>492</v>
      </c>
      <c r="F130" s="1" t="s">
        <v>493</v>
      </c>
      <c r="G130" s="2">
        <v>942.62</v>
      </c>
      <c r="H130" s="1" t="str">
        <f>HYPERLINK("https://www.insiel.it/cms/societa-trasparente/09-bandi-di-gara-e-contratti/Atti_amministrazioni_aggiudicatrici/index_ori.html?pCig=YBB3A9631B","Atti della procedura")</f>
        <v>Atti della procedura</v>
      </c>
    </row>
    <row r="131" spans="2:8" x14ac:dyDescent="0.25">
      <c r="B131" s="1" t="s">
        <v>494</v>
      </c>
      <c r="C131" s="1" t="s">
        <v>495</v>
      </c>
      <c r="D131" s="1" t="s">
        <v>281</v>
      </c>
      <c r="E131" s="1" t="s">
        <v>281</v>
      </c>
      <c r="F131" s="1" t="s">
        <v>496</v>
      </c>
      <c r="G131" s="2">
        <v>3812.18</v>
      </c>
      <c r="H131" s="1" t="str">
        <f>HYPERLINK("https://www.insiel.it/cms/societa-trasparente/09-bandi-di-gara-e-contratti/Atti_amministrazioni_aggiudicatrici/index_ori.html?pCig=Y263A9527A","Atti della procedura")</f>
        <v>Atti della procedura</v>
      </c>
    </row>
    <row r="132" spans="2:8" ht="30" x14ac:dyDescent="0.25">
      <c r="B132" s="1" t="s">
        <v>497</v>
      </c>
      <c r="C132" s="1" t="s">
        <v>498</v>
      </c>
      <c r="D132" s="1" t="s">
        <v>499</v>
      </c>
      <c r="E132" s="1" t="s">
        <v>499</v>
      </c>
      <c r="F132" s="1" t="s">
        <v>500</v>
      </c>
      <c r="G132" s="2">
        <v>973.77</v>
      </c>
      <c r="H132" s="1" t="str">
        <f>HYPERLINK("https://www.insiel.it/cms/societa-trasparente/09-bandi-di-gara-e-contratti/Atti_amministrazioni_aggiudicatrici/index_ori.html?pCig=Y5F3A94568","Atti della procedura")</f>
        <v>Atti della procedura</v>
      </c>
    </row>
    <row r="133" spans="2:8" x14ac:dyDescent="0.25">
      <c r="B133" s="1" t="s">
        <v>501</v>
      </c>
      <c r="C133" s="1" t="s">
        <v>502</v>
      </c>
      <c r="D133" s="1" t="s">
        <v>503</v>
      </c>
      <c r="E133" s="1" t="s">
        <v>27</v>
      </c>
      <c r="F133" s="1" t="s">
        <v>504</v>
      </c>
      <c r="G133" s="2">
        <v>63210</v>
      </c>
      <c r="H133" s="1" t="str">
        <f>HYPERLINK("https://www.insiel.it/cms/societa-trasparente/09-bandi-di-gara-e-contratti/Atti_amministrazioni_aggiudicatrici/index_ori.html?pCig=9742248560","Atti della procedura")</f>
        <v>Atti della procedura</v>
      </c>
    </row>
    <row r="134" spans="2:8" ht="30" x14ac:dyDescent="0.25">
      <c r="B134" s="1" t="s">
        <v>505</v>
      </c>
      <c r="C134" s="1" t="s">
        <v>506</v>
      </c>
      <c r="D134" s="1" t="s">
        <v>507</v>
      </c>
      <c r="E134" s="1" t="s">
        <v>507</v>
      </c>
      <c r="F134" s="1" t="s">
        <v>508</v>
      </c>
      <c r="G134" s="2">
        <v>5200.2</v>
      </c>
      <c r="H134" s="1" t="str">
        <f>HYPERLINK("https://www.insiel.it/cms/societa-trasparente/09-bandi-di-gara-e-contratti/Atti_amministrazioni_aggiudicatrici/index_ori.html?pCig=YB93A8FC99","Atti della procedura")</f>
        <v>Atti della procedura</v>
      </c>
    </row>
    <row r="135" spans="2:8" x14ac:dyDescent="0.25">
      <c r="B135" s="1" t="s">
        <v>509</v>
      </c>
      <c r="C135" s="1" t="s">
        <v>510</v>
      </c>
      <c r="D135" s="1" t="s">
        <v>511</v>
      </c>
      <c r="E135" s="1" t="s">
        <v>511</v>
      </c>
      <c r="F135" s="1" t="s">
        <v>512</v>
      </c>
      <c r="G135" s="2">
        <v>591.51</v>
      </c>
      <c r="H135" s="1" t="str">
        <f>HYPERLINK("https://www.insiel.it/cms/societa-trasparente/09-bandi-di-gara-e-contratti/Atti_amministrazioni_aggiudicatrici/index_ori.html?pCig=YD13A8D20B","Atti della procedura")</f>
        <v>Atti della procedura</v>
      </c>
    </row>
    <row r="136" spans="2:8" ht="30" x14ac:dyDescent="0.25">
      <c r="B136" s="1" t="s">
        <v>513</v>
      </c>
      <c r="C136" s="1" t="s">
        <v>514</v>
      </c>
      <c r="D136" s="1" t="s">
        <v>515</v>
      </c>
      <c r="E136" s="1" t="s">
        <v>123</v>
      </c>
      <c r="F136" s="1" t="s">
        <v>516</v>
      </c>
      <c r="G136" s="2">
        <v>31959.200000000001</v>
      </c>
      <c r="H136" s="1" t="str">
        <f>HYPERLINK("https://www.insiel.it/cms/societa-trasparente/09-bandi-di-gara-e-contratti/Atti_amministrazioni_aggiudicatrici/index_ori.html?pCig=YC23A8D5D8","Atti della procedura")</f>
        <v>Atti della procedura</v>
      </c>
    </row>
    <row r="137" spans="2:8" ht="30" x14ac:dyDescent="0.25">
      <c r="B137" s="1" t="s">
        <v>517</v>
      </c>
      <c r="C137" s="1" t="s">
        <v>518</v>
      </c>
      <c r="D137" s="1" t="s">
        <v>43</v>
      </c>
      <c r="E137" s="1" t="s">
        <v>43</v>
      </c>
      <c r="F137" s="1" t="s">
        <v>519</v>
      </c>
      <c r="H137" s="1" t="str">
        <f>HYPERLINK("https://www.insiel.it/cms/societa-trasparente/09-bandi-di-gara-e-contratti/Atti_amministrazioni_aggiudicatrici/index_ori.html?pCig=Y1E3ACF8AB","Atti della procedura")</f>
        <v>Atti della procedura</v>
      </c>
    </row>
    <row r="138" spans="2:8" ht="30" x14ac:dyDescent="0.25">
      <c r="B138" s="1" t="s">
        <v>520</v>
      </c>
      <c r="C138" s="1" t="s">
        <v>521</v>
      </c>
      <c r="D138" s="1" t="s">
        <v>522</v>
      </c>
      <c r="E138" s="1" t="s">
        <v>522</v>
      </c>
      <c r="F138" s="1" t="s">
        <v>523</v>
      </c>
      <c r="G138" s="2">
        <v>130000</v>
      </c>
      <c r="H138" s="1" t="str">
        <f>HYPERLINK("https://www.insiel.it/cms/societa-trasparente/09-bandi-di-gara-e-contratti/Atti_amministrazioni_aggiudicatrici/index_ori.html?pCig=9738903CFC","Atti della procedura")</f>
        <v>Atti della procedura</v>
      </c>
    </row>
    <row r="139" spans="2:8" x14ac:dyDescent="0.25">
      <c r="B139" s="1" t="s">
        <v>524</v>
      </c>
      <c r="C139" s="1" t="s">
        <v>525</v>
      </c>
      <c r="D139" s="1" t="s">
        <v>526</v>
      </c>
      <c r="E139" s="1" t="s">
        <v>526</v>
      </c>
      <c r="F139" s="1" t="s">
        <v>527</v>
      </c>
      <c r="G139" s="2">
        <v>1499</v>
      </c>
      <c r="H139" s="1" t="str">
        <f>HYPERLINK("https://www.insiel.it/cms/societa-trasparente/09-bandi-di-gara-e-contratti/Atti_amministrazioni_aggiudicatrici/index_ori.html?pCig=Y383A85963","Atti della procedura")</f>
        <v>Atti della procedura</v>
      </c>
    </row>
    <row r="140" spans="2:8" ht="30" x14ac:dyDescent="0.25">
      <c r="B140" s="1" t="s">
        <v>528</v>
      </c>
      <c r="C140" s="1" t="s">
        <v>529</v>
      </c>
      <c r="D140" s="1" t="s">
        <v>530</v>
      </c>
      <c r="E140" s="1" t="s">
        <v>530</v>
      </c>
      <c r="F140" s="1" t="s">
        <v>531</v>
      </c>
      <c r="G140" s="2">
        <v>885</v>
      </c>
      <c r="H140" s="1" t="str">
        <f>HYPERLINK("https://www.insiel.it/cms/societa-trasparente/09-bandi-di-gara-e-contratti/Atti_amministrazioni_aggiudicatrici/index_ori.html?pCig=YEA3A86516","Atti della procedura")</f>
        <v>Atti della procedura</v>
      </c>
    </row>
    <row r="141" spans="2:8" ht="45" x14ac:dyDescent="0.25">
      <c r="B141" s="1" t="s">
        <v>532</v>
      </c>
      <c r="C141" s="1" t="s">
        <v>533</v>
      </c>
      <c r="D141" s="1" t="s">
        <v>534</v>
      </c>
      <c r="E141" s="1" t="s">
        <v>535</v>
      </c>
      <c r="F141" s="1" t="s">
        <v>536</v>
      </c>
      <c r="G141" s="2">
        <v>52784</v>
      </c>
      <c r="H141" s="1" t="str">
        <f>HYPERLINK("https://www.insiel.it/cms/societa-trasparente/09-bandi-di-gara-e-contratti/Atti_amministrazioni_aggiudicatrici/index_ori.html?pCig=9756952B7E","Atti della procedura")</f>
        <v>Atti della procedura</v>
      </c>
    </row>
    <row r="142" spans="2:8" x14ac:dyDescent="0.25">
      <c r="B142" s="1" t="s">
        <v>537</v>
      </c>
      <c r="C142" s="1" t="s">
        <v>538</v>
      </c>
      <c r="D142" s="1" t="s">
        <v>539</v>
      </c>
      <c r="E142" s="1" t="s">
        <v>539</v>
      </c>
      <c r="F142" s="1" t="s">
        <v>540</v>
      </c>
      <c r="G142" s="2">
        <v>3160</v>
      </c>
      <c r="H142" s="1" t="str">
        <f>HYPERLINK("https://www.insiel.it/cms/societa-trasparente/09-bandi-di-gara-e-contratti/Atti_amministrazioni_aggiudicatrici/index_ori.html?pCig=Y0F3A6DCB3","Atti della procedura")</f>
        <v>Atti della procedura</v>
      </c>
    </row>
    <row r="143" spans="2:8" ht="30" x14ac:dyDescent="0.25">
      <c r="B143" s="1" t="s">
        <v>541</v>
      </c>
      <c r="C143" s="1" t="s">
        <v>542</v>
      </c>
      <c r="D143" s="1" t="s">
        <v>543</v>
      </c>
      <c r="E143" s="1" t="s">
        <v>543</v>
      </c>
      <c r="F143" s="1" t="s">
        <v>544</v>
      </c>
      <c r="G143" s="2">
        <v>275</v>
      </c>
      <c r="H143" s="1" t="str">
        <f>HYPERLINK("https://www.insiel.it/cms/societa-trasparente/09-bandi-di-gara-e-contratti/Atti_amministrazioni_aggiudicatrici/index_ori.html?pCig=YF63A84AE8","Atti della procedura")</f>
        <v>Atti della procedura</v>
      </c>
    </row>
    <row r="144" spans="2:8" x14ac:dyDescent="0.25">
      <c r="B144" s="1" t="s">
        <v>545</v>
      </c>
      <c r="C144" s="1" t="s">
        <v>546</v>
      </c>
      <c r="D144" s="1" t="s">
        <v>547</v>
      </c>
      <c r="E144" s="1" t="s">
        <v>547</v>
      </c>
      <c r="F144" s="1" t="s">
        <v>548</v>
      </c>
      <c r="G144" s="2">
        <v>65.55</v>
      </c>
      <c r="H144" s="1" t="str">
        <f>HYPERLINK("https://www.insiel.it/cms/societa-trasparente/09-bandi-di-gara-e-contratti/Atti_amministrazioni_aggiudicatrici/index_ori.html?pCig=Y453A7BF09","Atti della procedura")</f>
        <v>Atti della procedura</v>
      </c>
    </row>
    <row r="145" spans="2:8" x14ac:dyDescent="0.25">
      <c r="B145" s="1" t="s">
        <v>549</v>
      </c>
      <c r="C145" s="1" t="s">
        <v>550</v>
      </c>
      <c r="D145" s="1" t="s">
        <v>551</v>
      </c>
      <c r="E145" s="1" t="s">
        <v>551</v>
      </c>
      <c r="F145" s="1" t="s">
        <v>552</v>
      </c>
      <c r="G145" s="2">
        <v>1600</v>
      </c>
      <c r="H145" s="1" t="str">
        <f>HYPERLINK("https://www.insiel.it/cms/societa-trasparente/09-bandi-di-gara-e-contratti/Atti_amministrazioni_aggiudicatrici/index_ori.html?pCig=Y9B3A76E49","Atti della procedura")</f>
        <v>Atti della procedura</v>
      </c>
    </row>
    <row r="146" spans="2:8" x14ac:dyDescent="0.25">
      <c r="B146" s="1" t="s">
        <v>553</v>
      </c>
      <c r="C146" s="1" t="s">
        <v>554</v>
      </c>
      <c r="D146" s="1" t="s">
        <v>555</v>
      </c>
      <c r="E146" s="1" t="s">
        <v>555</v>
      </c>
      <c r="F146" s="1" t="s">
        <v>556</v>
      </c>
      <c r="G146" s="2">
        <v>65</v>
      </c>
      <c r="H146" s="1" t="str">
        <f>HYPERLINK("https://www.insiel.it/cms/societa-trasparente/09-bandi-di-gara-e-contratti/Atti_amministrazioni_aggiudicatrici/index_ori.html?pCig=Y353A688D1","Atti della procedura")</f>
        <v>Atti della procedura</v>
      </c>
    </row>
    <row r="147" spans="2:8" ht="45" x14ac:dyDescent="0.25">
      <c r="B147" s="1" t="s">
        <v>557</v>
      </c>
      <c r="C147" s="1" t="s">
        <v>558</v>
      </c>
      <c r="D147" s="1" t="s">
        <v>559</v>
      </c>
      <c r="E147" s="1" t="s">
        <v>559</v>
      </c>
      <c r="F147" s="1" t="s">
        <v>560</v>
      </c>
      <c r="G147" s="2">
        <v>1450</v>
      </c>
      <c r="H147" s="1" t="str">
        <f>HYPERLINK("https://www.insiel.it/cms/societa-trasparente/09-bandi-di-gara-e-contratti/Atti_amministrazioni_aggiudicatrici/index_ori.html?pCig=Y763A6CB5C","Atti della procedura")</f>
        <v>Atti della procedura</v>
      </c>
    </row>
    <row r="148" spans="2:8" ht="30" x14ac:dyDescent="0.25">
      <c r="B148" s="1" t="s">
        <v>561</v>
      </c>
      <c r="C148" s="1" t="s">
        <v>562</v>
      </c>
      <c r="D148" s="1" t="s">
        <v>11</v>
      </c>
      <c r="E148" s="1" t="s">
        <v>11</v>
      </c>
      <c r="F148" s="1" t="s">
        <v>563</v>
      </c>
      <c r="G148" s="2">
        <v>720</v>
      </c>
      <c r="H148" s="1" t="str">
        <f>HYPERLINK("https://www.insiel.it/cms/societa-trasparente/09-bandi-di-gara-e-contratti/Atti_amministrazioni_aggiudicatrici/index_ori.html?pCig=Y5C3A6BC82","Atti della procedura")</f>
        <v>Atti della procedura</v>
      </c>
    </row>
    <row r="149" spans="2:8" ht="30" x14ac:dyDescent="0.25">
      <c r="B149" s="1" t="s">
        <v>564</v>
      </c>
      <c r="C149" s="1" t="s">
        <v>565</v>
      </c>
      <c r="D149" s="1" t="s">
        <v>566</v>
      </c>
      <c r="E149" s="1" t="s">
        <v>566</v>
      </c>
      <c r="F149" s="1" t="s">
        <v>567</v>
      </c>
      <c r="G149" s="2">
        <v>59164</v>
      </c>
      <c r="H149" s="1" t="str">
        <f>HYPERLINK("https://www.insiel.it/cms/societa-trasparente/09-bandi-di-gara-e-contratti/Atti_amministrazioni_aggiudicatrici/index_ori.html?pCig=971720071C","Atti della procedura")</f>
        <v>Atti della procedura</v>
      </c>
    </row>
    <row r="150" spans="2:8" ht="30" x14ac:dyDescent="0.25">
      <c r="B150" s="1" t="s">
        <v>568</v>
      </c>
      <c r="C150" s="1" t="s">
        <v>569</v>
      </c>
      <c r="D150" s="1" t="s">
        <v>570</v>
      </c>
      <c r="E150" s="1" t="s">
        <v>570</v>
      </c>
      <c r="F150" s="1" t="s">
        <v>571</v>
      </c>
      <c r="G150" s="2">
        <v>137000</v>
      </c>
      <c r="H150" s="1" t="str">
        <f>HYPERLINK("https://www.insiel.it/cms/societa-trasparente/09-bandi-di-gara-e-contratti/Atti_amministrazioni_aggiudicatrici/index_ori.html?pCig=9714998DF4","Atti della procedura")</f>
        <v>Atti della procedura</v>
      </c>
    </row>
    <row r="151" spans="2:8" ht="30" x14ac:dyDescent="0.25">
      <c r="B151" s="1" t="s">
        <v>572</v>
      </c>
      <c r="C151" s="1" t="s">
        <v>573</v>
      </c>
      <c r="D151" s="1" t="s">
        <v>574</v>
      </c>
      <c r="E151" s="1" t="s">
        <v>574</v>
      </c>
      <c r="F151" s="1" t="s">
        <v>575</v>
      </c>
      <c r="G151" s="2">
        <v>56250</v>
      </c>
      <c r="H151" s="1" t="str">
        <f>HYPERLINK("https://www.insiel.it/cms/societa-trasparente/09-bandi-di-gara-e-contratti/Atti_amministrazioni_aggiudicatrici/index_ori.html?pCig=9714139917","Atti della procedura")</f>
        <v>Atti della procedura</v>
      </c>
    </row>
    <row r="152" spans="2:8" x14ac:dyDescent="0.25">
      <c r="B152" s="1" t="s">
        <v>576</v>
      </c>
      <c r="C152" s="1" t="s">
        <v>577</v>
      </c>
      <c r="D152" s="1" t="s">
        <v>578</v>
      </c>
      <c r="E152" s="1" t="s">
        <v>579</v>
      </c>
      <c r="F152" s="1" t="s">
        <v>580</v>
      </c>
      <c r="G152" s="2">
        <v>1867.95</v>
      </c>
      <c r="H152" s="1" t="str">
        <f>HYPERLINK("https://www.insiel.it/cms/societa-trasparente/09-bandi-di-gara-e-contratti/Atti_amministrazioni_aggiudicatrici/index_ori.html?pCig=ZCC3A8BF0C","Atti della procedura")</f>
        <v>Atti della procedura</v>
      </c>
    </row>
    <row r="153" spans="2:8" ht="30" x14ac:dyDescent="0.25">
      <c r="B153" s="1" t="s">
        <v>581</v>
      </c>
      <c r="C153" s="1" t="s">
        <v>582</v>
      </c>
      <c r="D153" s="1" t="s">
        <v>583</v>
      </c>
      <c r="E153" s="1" t="s">
        <v>583</v>
      </c>
      <c r="F153" s="1" t="s">
        <v>584</v>
      </c>
      <c r="G153" s="2">
        <v>2000</v>
      </c>
      <c r="H153" s="1" t="str">
        <f>HYPERLINK("https://www.insiel.it/cms/societa-trasparente/09-bandi-di-gara-e-contratti/Atti_amministrazioni_aggiudicatrici/index_ori.html?pCig=YB63A5B482","Atti della procedura")</f>
        <v>Atti della procedura</v>
      </c>
    </row>
    <row r="154" spans="2:8" ht="30" x14ac:dyDescent="0.25">
      <c r="B154" s="1" t="s">
        <v>585</v>
      </c>
      <c r="C154" s="1" t="s">
        <v>586</v>
      </c>
      <c r="D154" s="1" t="s">
        <v>587</v>
      </c>
      <c r="E154" s="1" t="s">
        <v>587</v>
      </c>
      <c r="F154" s="1" t="s">
        <v>588</v>
      </c>
      <c r="G154" s="2">
        <v>3500</v>
      </c>
      <c r="H154" s="1" t="str">
        <f>HYPERLINK("https://www.insiel.it/cms/societa-trasparente/09-bandi-di-gara-e-contratti/Atti_amministrazioni_aggiudicatrici/index_ori.html?pCig=Y853A5B40C","Atti della procedura")</f>
        <v>Atti della procedura</v>
      </c>
    </row>
    <row r="155" spans="2:8" ht="30" x14ac:dyDescent="0.25">
      <c r="B155" s="1" t="s">
        <v>589</v>
      </c>
      <c r="C155" s="1" t="s">
        <v>590</v>
      </c>
      <c r="D155" s="1" t="s">
        <v>591</v>
      </c>
      <c r="E155" s="1" t="s">
        <v>591</v>
      </c>
      <c r="F155" s="1" t="s">
        <v>592</v>
      </c>
      <c r="G155" s="2">
        <v>2500</v>
      </c>
      <c r="H155" s="1" t="str">
        <f>HYPERLINK("https://www.insiel.it/cms/societa-trasparente/09-bandi-di-gara-e-contratti/Atti_amministrazioni_aggiudicatrici/index_ori.html?pCig=Y6D3A5B376","Atti della procedura")</f>
        <v>Atti della procedura</v>
      </c>
    </row>
    <row r="156" spans="2:8" ht="30" x14ac:dyDescent="0.25">
      <c r="B156" s="1" t="s">
        <v>593</v>
      </c>
      <c r="C156" s="1" t="s">
        <v>594</v>
      </c>
      <c r="D156" s="1" t="s">
        <v>595</v>
      </c>
      <c r="E156" s="1" t="s">
        <v>595</v>
      </c>
      <c r="F156" s="1" t="s">
        <v>596</v>
      </c>
      <c r="G156" s="2">
        <v>35406</v>
      </c>
      <c r="H156" s="1" t="str">
        <f>HYPERLINK("https://www.insiel.it/cms/societa-trasparente/09-bandi-di-gara-e-contratti/Atti_amministrazioni_aggiudicatrici/index_ori.html?pCig=Y003A6187C","Atti della procedura")</f>
        <v>Atti della procedura</v>
      </c>
    </row>
    <row r="157" spans="2:8" x14ac:dyDescent="0.25">
      <c r="B157" s="1" t="s">
        <v>597</v>
      </c>
      <c r="C157" s="1" t="s">
        <v>598</v>
      </c>
      <c r="D157" s="1" t="s">
        <v>599</v>
      </c>
      <c r="E157" s="1" t="s">
        <v>599</v>
      </c>
      <c r="F157" s="1" t="s">
        <v>600</v>
      </c>
      <c r="G157" s="2">
        <v>4000</v>
      </c>
      <c r="H157" s="1" t="str">
        <f>HYPERLINK("https://www.insiel.it/cms/societa-trasparente/09-bandi-di-gara-e-contratti/Atti_amministrazioni_aggiudicatrici/index_ori.html?pCig=Y9B3A691AE","Atti della procedura")</f>
        <v>Atti della procedura</v>
      </c>
    </row>
    <row r="158" spans="2:8" x14ac:dyDescent="0.25">
      <c r="B158" s="1" t="s">
        <v>601</v>
      </c>
      <c r="C158" s="1" t="s">
        <v>602</v>
      </c>
      <c r="D158" s="1" t="s">
        <v>603</v>
      </c>
      <c r="E158" s="1" t="s">
        <v>603</v>
      </c>
      <c r="F158" s="1" t="s">
        <v>604</v>
      </c>
      <c r="H158" s="1" t="str">
        <f>HYPERLINK("https://www.insiel.it/cms/societa-trasparente/09-bandi-di-gara-e-contratti/Atti_amministrazioni_aggiudicatrici/index_ori.html?pCig=YE33A5B3E4","Atti della procedura")</f>
        <v>Atti della procedura</v>
      </c>
    </row>
    <row r="159" spans="2:8" x14ac:dyDescent="0.25">
      <c r="B159" s="1" t="s">
        <v>605</v>
      </c>
      <c r="C159" s="1" t="s">
        <v>606</v>
      </c>
      <c r="D159" s="1" t="s">
        <v>607</v>
      </c>
      <c r="E159" s="1" t="s">
        <v>607</v>
      </c>
      <c r="F159" s="1" t="s">
        <v>608</v>
      </c>
      <c r="G159" s="2">
        <v>7595</v>
      </c>
      <c r="H159" s="1" t="str">
        <f>HYPERLINK("https://www.insiel.it/cms/societa-trasparente/09-bandi-di-gara-e-contratti/Atti_amministrazioni_aggiudicatrici/index_ori.html?pCig=Y9C39A77AB","Atti della procedura")</f>
        <v>Atti della procedura</v>
      </c>
    </row>
    <row r="160" spans="2:8" ht="45" x14ac:dyDescent="0.25">
      <c r="B160" s="1" t="s">
        <v>609</v>
      </c>
      <c r="C160" s="1" t="s">
        <v>610</v>
      </c>
      <c r="D160" s="1" t="s">
        <v>75</v>
      </c>
      <c r="E160" s="1" t="s">
        <v>75</v>
      </c>
      <c r="F160" s="1" t="s">
        <v>611</v>
      </c>
      <c r="G160" s="2">
        <v>1428</v>
      </c>
      <c r="H160" s="1" t="str">
        <f>HYPERLINK("https://www.insiel.it/cms/societa-trasparente/09-bandi-di-gara-e-contratti/Atti_amministrazioni_aggiudicatrici/index_ori.html?pCig=Y553A582D5","Atti della procedura")</f>
        <v>Atti della procedura</v>
      </c>
    </row>
    <row r="161" spans="2:8" ht="30" x14ac:dyDescent="0.25">
      <c r="B161" s="1" t="s">
        <v>612</v>
      </c>
      <c r="C161" s="1" t="s">
        <v>613</v>
      </c>
      <c r="D161" s="1" t="s">
        <v>614</v>
      </c>
      <c r="E161" s="1" t="s">
        <v>614</v>
      </c>
      <c r="F161" s="1" t="s">
        <v>615</v>
      </c>
      <c r="G161" s="2">
        <v>13600</v>
      </c>
      <c r="H161" s="1" t="str">
        <f>HYPERLINK("https://www.insiel.it/cms/societa-trasparente/09-bandi-di-gara-e-contratti/Atti_amministrazioni_aggiudicatrici/index_ori.html?pCig=Y663A4F06C","Atti della procedura")</f>
        <v>Atti della procedura</v>
      </c>
    </row>
    <row r="162" spans="2:8" ht="60" x14ac:dyDescent="0.25">
      <c r="B162" s="1" t="s">
        <v>616</v>
      </c>
      <c r="C162" s="1" t="s">
        <v>617</v>
      </c>
      <c r="D162" s="1" t="s">
        <v>618</v>
      </c>
      <c r="E162" s="1" t="s">
        <v>618</v>
      </c>
      <c r="F162" s="1" t="s">
        <v>619</v>
      </c>
      <c r="G162" s="2">
        <v>1815</v>
      </c>
      <c r="H162" s="1" t="str">
        <f>HYPERLINK("https://www.insiel.it/cms/societa-trasparente/09-bandi-di-gara-e-contratti/Atti_amministrazioni_aggiudicatrici/index_ori.html?pCig=YA33A4EA50","Atti della procedura")</f>
        <v>Atti della procedura</v>
      </c>
    </row>
    <row r="163" spans="2:8" ht="45" x14ac:dyDescent="0.25">
      <c r="B163" s="1" t="s">
        <v>620</v>
      </c>
      <c r="C163" s="1" t="s">
        <v>621</v>
      </c>
      <c r="D163" s="1" t="s">
        <v>27</v>
      </c>
      <c r="E163" s="1" t="s">
        <v>27</v>
      </c>
      <c r="F163" s="1" t="s">
        <v>622</v>
      </c>
      <c r="G163" s="2">
        <v>20280</v>
      </c>
      <c r="H163" s="1" t="str">
        <f>HYPERLINK("https://www.insiel.it/cms/societa-trasparente/09-bandi-di-gara-e-contratti/Atti_amministrazioni_aggiudicatrici/index_ori.html?pCig=YE33A4B8E4","Atti della procedura")</f>
        <v>Atti della procedura</v>
      </c>
    </row>
    <row r="164" spans="2:8" ht="45" x14ac:dyDescent="0.25">
      <c r="B164" s="1" t="s">
        <v>623</v>
      </c>
      <c r="C164" s="1" t="s">
        <v>624</v>
      </c>
      <c r="D164" s="1" t="s">
        <v>625</v>
      </c>
      <c r="E164" s="1" t="s">
        <v>626</v>
      </c>
      <c r="F164" s="1" t="s">
        <v>627</v>
      </c>
      <c r="G164" s="2">
        <v>44500</v>
      </c>
      <c r="H164" s="1" t="str">
        <f>HYPERLINK("https://www.insiel.it/cms/societa-trasparente/09-bandi-di-gara-e-contratti/Atti_amministrazioni_aggiudicatrici/index_ori.html?pCig=97081288A8","Atti della procedura")</f>
        <v>Atti della procedura</v>
      </c>
    </row>
    <row r="165" spans="2:8" x14ac:dyDescent="0.25">
      <c r="B165" s="1" t="s">
        <v>628</v>
      </c>
      <c r="C165" s="1" t="s">
        <v>629</v>
      </c>
      <c r="D165" s="1" t="s">
        <v>630</v>
      </c>
      <c r="E165" s="1" t="s">
        <v>630</v>
      </c>
      <c r="F165" s="1" t="s">
        <v>631</v>
      </c>
      <c r="G165" s="2">
        <v>35000</v>
      </c>
      <c r="H165" s="1" t="str">
        <f>HYPERLINK("https://www.insiel.it/cms/societa-trasparente/09-bandi-di-gara-e-contratti/Atti_amministrazioni_aggiudicatrici/index_ori.html?pCig=Y563A51259","Atti della procedura")</f>
        <v>Atti della procedura</v>
      </c>
    </row>
    <row r="166" spans="2:8" ht="30" x14ac:dyDescent="0.25">
      <c r="B166" s="1" t="s">
        <v>632</v>
      </c>
      <c r="C166" s="1" t="s">
        <v>78</v>
      </c>
      <c r="D166" s="1" t="s">
        <v>79</v>
      </c>
      <c r="E166" s="1" t="s">
        <v>79</v>
      </c>
      <c r="F166" s="1" t="s">
        <v>633</v>
      </c>
      <c r="G166" s="2">
        <v>923.82</v>
      </c>
      <c r="H166" s="1" t="str">
        <f>HYPERLINK("https://www.insiel.it/cms/societa-trasparente/09-bandi-di-gara-e-contratti/Atti_amministrazioni_aggiudicatrici/index_ori.html?pCig=NO","Atti della procedura")</f>
        <v>Atti della procedura</v>
      </c>
    </row>
    <row r="167" spans="2:8" ht="45" x14ac:dyDescent="0.25">
      <c r="B167" s="1" t="s">
        <v>634</v>
      </c>
      <c r="C167" s="1" t="s">
        <v>635</v>
      </c>
      <c r="D167" s="1" t="s">
        <v>636</v>
      </c>
      <c r="E167" s="1" t="s">
        <v>636</v>
      </c>
      <c r="F167" s="1" t="s">
        <v>637</v>
      </c>
      <c r="G167" s="2">
        <v>30000</v>
      </c>
      <c r="H167" s="1" t="str">
        <f>HYPERLINK("https://www.insiel.it/cms/societa-trasparente/09-bandi-di-gara-e-contratti/Atti_amministrazioni_aggiudicatrici/index_ori.html?pCig=Y023A5F1CE","Atti della procedura")</f>
        <v>Atti della procedura</v>
      </c>
    </row>
    <row r="168" spans="2:8" ht="45" x14ac:dyDescent="0.25">
      <c r="B168" s="1" t="s">
        <v>638</v>
      </c>
      <c r="C168" s="1" t="s">
        <v>639</v>
      </c>
      <c r="D168" s="1" t="s">
        <v>640</v>
      </c>
      <c r="E168" s="1" t="s">
        <v>641</v>
      </c>
      <c r="F168" s="1" t="s">
        <v>642</v>
      </c>
      <c r="G168" s="2">
        <v>2400</v>
      </c>
      <c r="H168" s="1" t="str">
        <f>HYPERLINK("https://www.insiel.it/cms/societa-trasparente/09-bandi-di-gara-e-contratti/Atti_amministrazioni_aggiudicatrici/index_ori.html?pCig=YDE3A41CA1","Atti della procedura")</f>
        <v>Atti della procedura</v>
      </c>
    </row>
    <row r="169" spans="2:8" ht="30" x14ac:dyDescent="0.25">
      <c r="B169" s="1" t="s">
        <v>643</v>
      </c>
      <c r="C169" s="1" t="s">
        <v>644</v>
      </c>
      <c r="D169" s="1" t="s">
        <v>645</v>
      </c>
      <c r="E169" s="1" t="s">
        <v>645</v>
      </c>
      <c r="F169" s="1" t="s">
        <v>646</v>
      </c>
      <c r="G169" s="2">
        <v>987.5</v>
      </c>
      <c r="H169" s="1" t="str">
        <f>HYPERLINK("https://www.insiel.it/cms/societa-trasparente/09-bandi-di-gara-e-contratti/Atti_amministrazioni_aggiudicatrici/index_ori.html?pCig=YEB3A41268","Atti della procedura")</f>
        <v>Atti della procedura</v>
      </c>
    </row>
    <row r="170" spans="2:8" x14ac:dyDescent="0.25">
      <c r="B170" s="1" t="s">
        <v>647</v>
      </c>
      <c r="C170" s="1" t="s">
        <v>648</v>
      </c>
      <c r="D170" s="1" t="s">
        <v>649</v>
      </c>
      <c r="E170" s="1" t="s">
        <v>649</v>
      </c>
      <c r="F170" s="1" t="s">
        <v>650</v>
      </c>
      <c r="G170" s="2">
        <v>19000</v>
      </c>
      <c r="H170" s="1" t="str">
        <f>HYPERLINK("https://www.insiel.it/cms/societa-trasparente/09-bandi-di-gara-e-contratti/Atti_amministrazioni_aggiudicatrici/index_ori.html?pCig=YB03A454DD","Atti della procedura")</f>
        <v>Atti della procedura</v>
      </c>
    </row>
    <row r="171" spans="2:8" ht="30" x14ac:dyDescent="0.25">
      <c r="B171" s="1" t="s">
        <v>651</v>
      </c>
      <c r="C171" s="1" t="s">
        <v>652</v>
      </c>
      <c r="D171" s="1" t="s">
        <v>653</v>
      </c>
      <c r="E171" s="1" t="s">
        <v>654</v>
      </c>
      <c r="F171" s="1" t="s">
        <v>655</v>
      </c>
      <c r="G171" s="2">
        <v>120801.60000000001</v>
      </c>
      <c r="H171" s="1" t="str">
        <f>HYPERLINK("https://www.insiel.it/cms/societa-trasparente/09-bandi-di-gara-e-contratti/Atti_amministrazioni_aggiudicatrici/index_ori.html?pCig=9699115AE4","Atti della procedura")</f>
        <v>Atti della procedura</v>
      </c>
    </row>
    <row r="172" spans="2:8" x14ac:dyDescent="0.25">
      <c r="B172" s="1" t="s">
        <v>656</v>
      </c>
      <c r="C172" s="1" t="s">
        <v>657</v>
      </c>
      <c r="D172" s="1" t="s">
        <v>658</v>
      </c>
      <c r="E172" s="1" t="s">
        <v>659</v>
      </c>
      <c r="F172" s="1" t="s">
        <v>660</v>
      </c>
      <c r="G172" s="2">
        <v>8630</v>
      </c>
      <c r="H172" s="1" t="str">
        <f>HYPERLINK("https://www.insiel.it/cms/societa-trasparente/09-bandi-di-gara-e-contratti/Atti_amministrazioni_aggiudicatrici/index_ori.html?pCig=YC03A3EC58","Atti della procedura")</f>
        <v>Atti della procedura</v>
      </c>
    </row>
    <row r="173" spans="2:8" ht="30" x14ac:dyDescent="0.25">
      <c r="B173" s="1" t="s">
        <v>661</v>
      </c>
      <c r="C173" s="1" t="s">
        <v>662</v>
      </c>
      <c r="D173" s="1" t="s">
        <v>663</v>
      </c>
      <c r="E173" s="1" t="s">
        <v>663</v>
      </c>
      <c r="F173" s="1" t="s">
        <v>664</v>
      </c>
      <c r="G173" s="2">
        <v>870</v>
      </c>
      <c r="H173" s="1" t="str">
        <f>HYPERLINK("https://www.insiel.it/cms/societa-trasparente/09-bandi-di-gara-e-contratti/Atti_amministrazioni_aggiudicatrici/index_ori.html?pCig=YDC3A3B61F","Atti della procedura")</f>
        <v>Atti della procedura</v>
      </c>
    </row>
    <row r="174" spans="2:8" ht="45" x14ac:dyDescent="0.25">
      <c r="B174" s="1" t="s">
        <v>665</v>
      </c>
      <c r="C174" s="1" t="s">
        <v>666</v>
      </c>
      <c r="D174" s="1" t="s">
        <v>75</v>
      </c>
      <c r="E174" s="1" t="s">
        <v>75</v>
      </c>
      <c r="F174" s="1" t="s">
        <v>667</v>
      </c>
      <c r="G174" s="2">
        <v>1628</v>
      </c>
      <c r="H174" s="1" t="str">
        <f>HYPERLINK("https://www.insiel.it/cms/societa-trasparente/09-bandi-di-gara-e-contratti/Atti_amministrazioni_aggiudicatrici/index_ori.html?pCig=YAF3A40141","Atti della procedura")</f>
        <v>Atti della procedura</v>
      </c>
    </row>
    <row r="175" spans="2:8" ht="30" x14ac:dyDescent="0.25">
      <c r="B175" s="1" t="s">
        <v>668</v>
      </c>
      <c r="C175" s="1" t="s">
        <v>78</v>
      </c>
      <c r="D175" s="1" t="s">
        <v>79</v>
      </c>
      <c r="E175" s="1" t="s">
        <v>79</v>
      </c>
      <c r="F175" s="1" t="s">
        <v>669</v>
      </c>
      <c r="G175" s="2">
        <v>797.18</v>
      </c>
      <c r="H175" s="1" t="str">
        <f>HYPERLINK("https://www.insiel.it/cms/societa-trasparente/09-bandi-di-gara-e-contratti/Atti_amministrazioni_aggiudicatrici/index_ori.html?pCig=NO","Atti della procedura")</f>
        <v>Atti della procedura</v>
      </c>
    </row>
    <row r="176" spans="2:8" ht="45" x14ac:dyDescent="0.25">
      <c r="B176" s="1" t="s">
        <v>670</v>
      </c>
      <c r="C176" s="1" t="s">
        <v>671</v>
      </c>
      <c r="D176" s="1" t="s">
        <v>75</v>
      </c>
      <c r="E176" s="1" t="s">
        <v>75</v>
      </c>
      <c r="F176" s="1" t="s">
        <v>672</v>
      </c>
      <c r="G176" s="2">
        <v>1628</v>
      </c>
      <c r="H176" s="1" t="str">
        <f>HYPERLINK("https://www.insiel.it/cms/societa-trasparente/09-bandi-di-gara-e-contratti/Atti_amministrazioni_aggiudicatrici/index_ori.html?pCig=Y6D3A5B471","Atti della procedura")</f>
        <v>Atti della procedura</v>
      </c>
    </row>
    <row r="177" spans="2:8" x14ac:dyDescent="0.25">
      <c r="B177" s="1" t="s">
        <v>673</v>
      </c>
      <c r="C177" s="1" t="s">
        <v>674</v>
      </c>
      <c r="D177" s="1" t="s">
        <v>675</v>
      </c>
      <c r="E177" s="1" t="s">
        <v>675</v>
      </c>
      <c r="F177" s="1" t="s">
        <v>676</v>
      </c>
      <c r="G177" s="2">
        <v>110000</v>
      </c>
      <c r="H177" s="1" t="str">
        <f>HYPERLINK("https://www.insiel.it/cms/societa-trasparente/09-bandi-di-gara-e-contratti/Atti_amministrazioni_aggiudicatrici/index_ori.html?pCig=9691247E02","Atti della procedura")</f>
        <v>Atti della procedura</v>
      </c>
    </row>
    <row r="178" spans="2:8" ht="30" x14ac:dyDescent="0.25">
      <c r="B178" s="1" t="s">
        <v>677</v>
      </c>
      <c r="C178" s="1" t="s">
        <v>678</v>
      </c>
      <c r="D178" s="1" t="s">
        <v>679</v>
      </c>
      <c r="E178" s="1" t="s">
        <v>679</v>
      </c>
      <c r="F178" s="1" t="s">
        <v>680</v>
      </c>
      <c r="G178" s="2">
        <v>8060</v>
      </c>
      <c r="H178" s="1" t="str">
        <f>HYPERLINK("https://www.insiel.it/cms/societa-trasparente/09-bandi-di-gara-e-contratti/Atti_amministrazioni_aggiudicatrici/index_ori.html?pCig=Y483A29145","Atti della procedura")</f>
        <v>Atti della procedura</v>
      </c>
    </row>
    <row r="179" spans="2:8" ht="30" x14ac:dyDescent="0.25">
      <c r="B179" s="1" t="s">
        <v>681</v>
      </c>
      <c r="C179" s="1" t="s">
        <v>682</v>
      </c>
      <c r="D179" s="1" t="s">
        <v>683</v>
      </c>
      <c r="E179" s="1" t="s">
        <v>683</v>
      </c>
      <c r="F179" s="1" t="s">
        <v>684</v>
      </c>
      <c r="G179" s="2">
        <v>4800</v>
      </c>
      <c r="H179" s="1" t="str">
        <f>HYPERLINK("https://www.insiel.it/cms/societa-trasparente/09-bandi-di-gara-e-contratti/Atti_amministrazioni_aggiudicatrici/index_ori.html?pCig=Y293A2E514","Atti della procedura")</f>
        <v>Atti della procedura</v>
      </c>
    </row>
    <row r="180" spans="2:8" ht="30" x14ac:dyDescent="0.25">
      <c r="B180" s="1" t="s">
        <v>685</v>
      </c>
      <c r="C180" s="1" t="s">
        <v>78</v>
      </c>
      <c r="D180" s="1" t="s">
        <v>79</v>
      </c>
      <c r="E180" s="1" t="s">
        <v>79</v>
      </c>
      <c r="F180" s="1" t="s">
        <v>686</v>
      </c>
      <c r="G180" s="2">
        <v>779.85</v>
      </c>
      <c r="H180" s="1" t="str">
        <f>HYPERLINK("https://www.insiel.it/cms/societa-trasparente/09-bandi-di-gara-e-contratti/Atti_amministrazioni_aggiudicatrici/index_ori.html?pCig=NO","Atti della procedura")</f>
        <v>Atti della procedura</v>
      </c>
    </row>
    <row r="181" spans="2:8" x14ac:dyDescent="0.25">
      <c r="B181" s="1" t="s">
        <v>687</v>
      </c>
      <c r="C181" s="1" t="s">
        <v>688</v>
      </c>
      <c r="D181" s="1" t="s">
        <v>689</v>
      </c>
      <c r="E181" s="1" t="s">
        <v>689</v>
      </c>
      <c r="F181" s="1" t="s">
        <v>690</v>
      </c>
      <c r="G181" s="2">
        <v>81.67</v>
      </c>
      <c r="H181" s="1" t="str">
        <f>HYPERLINK("https://www.insiel.it/cms/societa-trasparente/09-bandi-di-gara-e-contratti/Atti_amministrazioni_aggiudicatrici/index_ori.html?pCig=Y263A3E913","Atti della procedura")</f>
        <v>Atti della procedura</v>
      </c>
    </row>
    <row r="182" spans="2:8" x14ac:dyDescent="0.25">
      <c r="B182" s="1" t="s">
        <v>691</v>
      </c>
      <c r="C182" s="1" t="s">
        <v>692</v>
      </c>
      <c r="D182" s="1" t="s">
        <v>693</v>
      </c>
      <c r="E182" s="1" t="s">
        <v>693</v>
      </c>
      <c r="F182" s="1" t="s">
        <v>694</v>
      </c>
      <c r="G182" s="2">
        <v>100</v>
      </c>
      <c r="H182" s="1" t="str">
        <f>HYPERLINK("https://www.insiel.it/cms/societa-trasparente/09-bandi-di-gara-e-contratti/Atti_amministrazioni_aggiudicatrici/index_ori.html?pCig=Y023A24684","Atti della procedura")</f>
        <v>Atti della procedura</v>
      </c>
    </row>
    <row r="183" spans="2:8" ht="30" x14ac:dyDescent="0.25">
      <c r="B183" s="1" t="s">
        <v>695</v>
      </c>
      <c r="C183" s="1" t="s">
        <v>78</v>
      </c>
      <c r="D183" s="1" t="s">
        <v>79</v>
      </c>
      <c r="E183" s="1" t="s">
        <v>79</v>
      </c>
      <c r="F183" s="1" t="s">
        <v>696</v>
      </c>
      <c r="G183" s="2">
        <v>797.18</v>
      </c>
      <c r="H183" s="1" t="str">
        <f>HYPERLINK("https://www.insiel.it/cms/societa-trasparente/09-bandi-di-gara-e-contratti/Atti_amministrazioni_aggiudicatrici/index_ori.html?pCig=NO","Atti della procedura")</f>
        <v>Atti della procedura</v>
      </c>
    </row>
    <row r="184" spans="2:8" ht="45" x14ac:dyDescent="0.25">
      <c r="B184" s="1" t="s">
        <v>697</v>
      </c>
      <c r="C184" s="1" t="s">
        <v>698</v>
      </c>
      <c r="D184" s="1" t="s">
        <v>75</v>
      </c>
      <c r="E184" s="1" t="s">
        <v>75</v>
      </c>
      <c r="F184" s="1" t="s">
        <v>699</v>
      </c>
      <c r="G184" s="2">
        <v>1628</v>
      </c>
      <c r="H184" s="1" t="str">
        <f>HYPERLINK("https://www.insiel.it/cms/societa-trasparente/09-bandi-di-gara-e-contratti/Atti_amministrazioni_aggiudicatrici/index_ori.html?pCig=YF73A35E4B","Atti della procedura")</f>
        <v>Atti della procedura</v>
      </c>
    </row>
    <row r="185" spans="2:8" ht="30" x14ac:dyDescent="0.25">
      <c r="B185" s="1" t="s">
        <v>700</v>
      </c>
      <c r="C185" s="1" t="s">
        <v>701</v>
      </c>
      <c r="D185" s="1" t="s">
        <v>702</v>
      </c>
      <c r="E185" s="1" t="s">
        <v>702</v>
      </c>
      <c r="F185" s="1" t="s">
        <v>703</v>
      </c>
      <c r="G185" s="2">
        <v>127</v>
      </c>
      <c r="H185" s="1" t="str">
        <f>HYPERLINK("https://www.insiel.it/cms/societa-trasparente/09-bandi-di-gara-e-contratti/Atti_amministrazioni_aggiudicatrici/index_ori.html?pCig=Y1A3A1DB40","Atti della procedura")</f>
        <v>Atti della procedura</v>
      </c>
    </row>
    <row r="186" spans="2:8" ht="30" x14ac:dyDescent="0.25">
      <c r="B186" s="1" t="s">
        <v>704</v>
      </c>
      <c r="C186" s="1" t="s">
        <v>705</v>
      </c>
      <c r="D186" s="1" t="s">
        <v>706</v>
      </c>
      <c r="E186" s="1" t="s">
        <v>99</v>
      </c>
      <c r="F186" s="1" t="s">
        <v>100</v>
      </c>
      <c r="G186" s="2">
        <v>1776</v>
      </c>
      <c r="H186" s="1" t="str">
        <f>HYPERLINK("https://www.insiel.it/cms/societa-trasparente/09-bandi-di-gara-e-contratti/Atti_amministrazioni_aggiudicatrici/index_ori.html?pCig=Y703A2C731","Atti della procedura")</f>
        <v>Atti della procedura</v>
      </c>
    </row>
    <row r="187" spans="2:8" ht="30" x14ac:dyDescent="0.25">
      <c r="B187" s="1" t="s">
        <v>707</v>
      </c>
      <c r="C187" s="1" t="s">
        <v>708</v>
      </c>
      <c r="D187" s="1" t="s">
        <v>709</v>
      </c>
      <c r="E187" s="1" t="s">
        <v>99</v>
      </c>
      <c r="F187" s="1" t="s">
        <v>710</v>
      </c>
      <c r="G187" s="2">
        <v>1350</v>
      </c>
      <c r="H187" s="1" t="str">
        <f>HYPERLINK("https://www.insiel.it/cms/societa-trasparente/09-bandi-di-gara-e-contratti/Atti_amministrazioni_aggiudicatrici/index_ori.html?pCig=YD93A30DA7","Atti della procedura")</f>
        <v>Atti della procedura</v>
      </c>
    </row>
    <row r="188" spans="2:8" ht="30" x14ac:dyDescent="0.25">
      <c r="B188" s="1" t="s">
        <v>711</v>
      </c>
      <c r="C188" s="1" t="s">
        <v>712</v>
      </c>
      <c r="D188" s="1" t="s">
        <v>19</v>
      </c>
      <c r="E188" s="1" t="s">
        <v>19</v>
      </c>
      <c r="F188" s="1" t="s">
        <v>20</v>
      </c>
      <c r="G188" s="2">
        <v>39000</v>
      </c>
      <c r="H188" s="1" t="str">
        <f>HYPERLINK("https://www.insiel.it/cms/societa-trasparente/09-bandi-di-gara-e-contratti/Atti_amministrazioni_aggiudicatrici/index_ori.html?pCig=Z2E3A0F06D","Atti della procedura")</f>
        <v>Atti della procedura</v>
      </c>
    </row>
    <row r="189" spans="2:8" ht="45" x14ac:dyDescent="0.25">
      <c r="B189" s="1" t="s">
        <v>713</v>
      </c>
      <c r="C189" s="1" t="s">
        <v>714</v>
      </c>
      <c r="D189" s="1" t="s">
        <v>715</v>
      </c>
      <c r="E189" s="1" t="s">
        <v>715</v>
      </c>
      <c r="F189" s="1" t="s">
        <v>716</v>
      </c>
      <c r="G189" s="2">
        <v>200</v>
      </c>
      <c r="H189" s="1" t="str">
        <f>HYPERLINK("https://www.insiel.it/cms/societa-trasparente/09-bandi-di-gara-e-contratti/Atti_amministrazioni_aggiudicatrici/index_ori.html?pCig=Y013A15317","Atti della procedura")</f>
        <v>Atti della procedura</v>
      </c>
    </row>
    <row r="190" spans="2:8" ht="60" x14ac:dyDescent="0.25">
      <c r="B190" s="1" t="s">
        <v>717</v>
      </c>
      <c r="C190" s="1" t="s">
        <v>718</v>
      </c>
      <c r="D190" s="1" t="s">
        <v>719</v>
      </c>
      <c r="E190" s="1" t="s">
        <v>719</v>
      </c>
      <c r="F190" s="1" t="s">
        <v>720</v>
      </c>
      <c r="G190" s="2">
        <v>107970</v>
      </c>
      <c r="H190" s="1" t="str">
        <f>HYPERLINK("https://www.insiel.it/cms/societa-trasparente/09-bandi-di-gara-e-contratti/Atti_amministrazioni_aggiudicatrici/index_ori.html?pCig=9709332A3A","Atti della procedura")</f>
        <v>Atti della procedura</v>
      </c>
    </row>
    <row r="191" spans="2:8" x14ac:dyDescent="0.25">
      <c r="B191" s="1" t="s">
        <v>721</v>
      </c>
      <c r="C191" s="1" t="s">
        <v>722</v>
      </c>
      <c r="D191" s="1" t="s">
        <v>67</v>
      </c>
      <c r="E191" s="1" t="s">
        <v>67</v>
      </c>
      <c r="F191" s="1" t="s">
        <v>723</v>
      </c>
      <c r="G191" s="2">
        <v>16900</v>
      </c>
      <c r="H191" s="1" t="str">
        <f>HYPERLINK("https://www.insiel.it/cms/societa-trasparente/09-bandi-di-gara-e-contratti/Atti_amministrazioni_aggiudicatrici/index_ori.html?pCig=Y403A6978C","Atti della procedura")</f>
        <v>Atti della procedura</v>
      </c>
    </row>
    <row r="192" spans="2:8" ht="30" x14ac:dyDescent="0.25">
      <c r="B192" s="1" t="s">
        <v>724</v>
      </c>
      <c r="C192" s="1" t="s">
        <v>725</v>
      </c>
      <c r="D192" s="1" t="s">
        <v>466</v>
      </c>
      <c r="E192" s="1" t="s">
        <v>466</v>
      </c>
      <c r="F192" s="1" t="s">
        <v>726</v>
      </c>
      <c r="G192" s="2">
        <v>120</v>
      </c>
      <c r="H192" s="1" t="str">
        <f>HYPERLINK("https://www.insiel.it/cms/societa-trasparente/09-bandi-di-gara-e-contratti/Atti_amministrazioni_aggiudicatrici/index_ori.html?pCig=Y4539FAF26","Atti della procedura")</f>
        <v>Atti della procedura</v>
      </c>
    </row>
    <row r="193" spans="2:8" x14ac:dyDescent="0.25">
      <c r="B193" s="1" t="s">
        <v>727</v>
      </c>
      <c r="C193" s="1" t="s">
        <v>728</v>
      </c>
      <c r="D193" s="1" t="s">
        <v>729</v>
      </c>
      <c r="E193" s="1" t="s">
        <v>729</v>
      </c>
      <c r="F193" s="1" t="s">
        <v>730</v>
      </c>
      <c r="H193" s="1" t="str">
        <f>HYPERLINK("https://www.insiel.it/cms/societa-trasparente/09-bandi-di-gara-e-contratti/Atti_amministrazioni_aggiudicatrici/index_ori.html?pCig=YD93A05199","Atti della procedura")</f>
        <v>Atti della procedura</v>
      </c>
    </row>
    <row r="194" spans="2:8" x14ac:dyDescent="0.25">
      <c r="B194" s="1" t="s">
        <v>731</v>
      </c>
      <c r="C194" s="1" t="s">
        <v>732</v>
      </c>
      <c r="D194" s="1" t="s">
        <v>733</v>
      </c>
      <c r="E194" s="1" t="s">
        <v>733</v>
      </c>
      <c r="F194" s="1" t="s">
        <v>734</v>
      </c>
      <c r="G194" s="2">
        <v>18780</v>
      </c>
      <c r="H194" s="1" t="str">
        <f>HYPERLINK("https://www.insiel.it/cms/societa-trasparente/09-bandi-di-gara-e-contratti/Atti_amministrazioni_aggiudicatrici/index_ori.html?pCig=Y4E3A107C2","Atti della procedura")</f>
        <v>Atti della procedura</v>
      </c>
    </row>
    <row r="195" spans="2:8" ht="45" x14ac:dyDescent="0.25">
      <c r="B195" s="1" t="s">
        <v>735</v>
      </c>
      <c r="C195" s="1" t="s">
        <v>736</v>
      </c>
      <c r="D195" s="1" t="s">
        <v>75</v>
      </c>
      <c r="E195" s="1" t="s">
        <v>75</v>
      </c>
      <c r="F195" s="1" t="s">
        <v>737</v>
      </c>
      <c r="G195" s="2">
        <v>1388</v>
      </c>
      <c r="H195" s="1" t="str">
        <f>HYPERLINK("https://www.insiel.it/cms/societa-trasparente/09-bandi-di-gara-e-contratti/Atti_amministrazioni_aggiudicatrici/index_ori.html?pCig=Y853A0FE12","Atti della procedura")</f>
        <v>Atti della procedura</v>
      </c>
    </row>
    <row r="196" spans="2:8" ht="30" x14ac:dyDescent="0.25">
      <c r="B196" s="1" t="s">
        <v>738</v>
      </c>
      <c r="C196" s="1" t="s">
        <v>78</v>
      </c>
      <c r="D196" s="1" t="s">
        <v>79</v>
      </c>
      <c r="E196" s="1" t="s">
        <v>79</v>
      </c>
      <c r="F196" s="1" t="s">
        <v>739</v>
      </c>
      <c r="G196" s="2">
        <v>935.82</v>
      </c>
      <c r="H196" s="1" t="str">
        <f>HYPERLINK("https://www.insiel.it/cms/societa-trasparente/09-bandi-di-gara-e-contratti/Atti_amministrazioni_aggiudicatrici/index_ori.html?pCig=NO","Atti della procedura")</f>
        <v>Atti della procedura</v>
      </c>
    </row>
    <row r="197" spans="2:8" x14ac:dyDescent="0.25">
      <c r="B197" s="1" t="s">
        <v>740</v>
      </c>
      <c r="C197" s="1" t="s">
        <v>741</v>
      </c>
      <c r="D197" s="1" t="s">
        <v>742</v>
      </c>
      <c r="E197" s="1" t="s">
        <v>742</v>
      </c>
      <c r="F197" s="1" t="s">
        <v>743</v>
      </c>
      <c r="G197" s="2">
        <v>1152</v>
      </c>
      <c r="H197" s="1" t="str">
        <f>HYPERLINK("https://www.insiel.it/cms/societa-trasparente/09-bandi-di-gara-e-contratti/Atti_amministrazioni_aggiudicatrici/index_ori.html?pCig=Y1D3A04EF8","Atti della procedura")</f>
        <v>Atti della procedura</v>
      </c>
    </row>
    <row r="198" spans="2:8" x14ac:dyDescent="0.25">
      <c r="B198" s="1" t="s">
        <v>744</v>
      </c>
      <c r="C198" s="1" t="s">
        <v>745</v>
      </c>
      <c r="D198" s="1" t="s">
        <v>746</v>
      </c>
      <c r="E198" s="1" t="s">
        <v>746</v>
      </c>
      <c r="F198" s="1" t="s">
        <v>747</v>
      </c>
      <c r="G198" s="2">
        <v>38000</v>
      </c>
      <c r="H198" s="1" t="str">
        <f>HYPERLINK("https://www.insiel.it/cms/societa-trasparente/09-bandi-di-gara-e-contratti/Atti_amministrazioni_aggiudicatrici/index_ori.html?pCig=Y943A016CD","Atti della procedura")</f>
        <v>Atti della procedura</v>
      </c>
    </row>
    <row r="199" spans="2:8" ht="45" x14ac:dyDescent="0.25">
      <c r="B199" s="1" t="s">
        <v>748</v>
      </c>
      <c r="C199" s="1" t="s">
        <v>749</v>
      </c>
      <c r="D199" s="1" t="s">
        <v>75</v>
      </c>
      <c r="E199" s="1" t="s">
        <v>75</v>
      </c>
      <c r="F199" s="1" t="s">
        <v>750</v>
      </c>
      <c r="G199" s="2">
        <v>1628</v>
      </c>
      <c r="H199" s="1" t="str">
        <f>HYPERLINK("https://www.insiel.it/cms/societa-trasparente/09-bandi-di-gara-e-contratti/Atti_amministrazioni_aggiudicatrici/index_ori.html?pCig=YA43A0735B","Atti della procedura")</f>
        <v>Atti della procedura</v>
      </c>
    </row>
    <row r="200" spans="2:8" ht="45" x14ac:dyDescent="0.25">
      <c r="B200" s="1" t="s">
        <v>751</v>
      </c>
      <c r="C200" s="1" t="s">
        <v>752</v>
      </c>
      <c r="D200" s="1" t="s">
        <v>753</v>
      </c>
      <c r="E200" s="1" t="s">
        <v>753</v>
      </c>
      <c r="F200" s="1" t="s">
        <v>754</v>
      </c>
      <c r="G200" s="2">
        <v>12500</v>
      </c>
      <c r="H200" s="1" t="str">
        <f>HYPERLINK("https://www.insiel.it/cms/societa-trasparente/09-bandi-di-gara-e-contratti/Atti_amministrazioni_aggiudicatrici/index_ori.html?pCig=Y1C3A10DE4","Atti della procedura")</f>
        <v>Atti della procedura</v>
      </c>
    </row>
    <row r="201" spans="2:8" ht="30" x14ac:dyDescent="0.25">
      <c r="B201" s="1" t="s">
        <v>755</v>
      </c>
      <c r="C201" s="1" t="s">
        <v>78</v>
      </c>
      <c r="D201" s="1" t="s">
        <v>79</v>
      </c>
      <c r="E201" s="1" t="s">
        <v>79</v>
      </c>
      <c r="F201" s="1" t="s">
        <v>756</v>
      </c>
      <c r="G201" s="2">
        <v>797.18</v>
      </c>
      <c r="H201" s="1" t="str">
        <f>HYPERLINK("https://www.insiel.it/cms/societa-trasparente/09-bandi-di-gara-e-contratti/Atti_amministrazioni_aggiudicatrici/index_ori.html?pCig=NO","Atti della procedura")</f>
        <v>Atti della procedura</v>
      </c>
    </row>
    <row r="202" spans="2:8" x14ac:dyDescent="0.25">
      <c r="B202" s="1" t="s">
        <v>757</v>
      </c>
      <c r="C202" s="1" t="s">
        <v>758</v>
      </c>
      <c r="D202" s="1" t="s">
        <v>759</v>
      </c>
      <c r="E202" s="1" t="s">
        <v>759</v>
      </c>
      <c r="F202" s="1" t="s">
        <v>512</v>
      </c>
      <c r="G202" s="2">
        <v>474.7</v>
      </c>
      <c r="H202" s="1" t="str">
        <f>HYPERLINK("https://www.insiel.it/cms/societa-trasparente/09-bandi-di-gara-e-contratti/Atti_amministrazioni_aggiudicatrici/index_ori.html?pCig=YB53A00A20","Atti della procedura")</f>
        <v>Atti della procedura</v>
      </c>
    </row>
    <row r="203" spans="2:8" x14ac:dyDescent="0.25">
      <c r="B203" s="1" t="s">
        <v>760</v>
      </c>
      <c r="C203" s="1" t="s">
        <v>761</v>
      </c>
      <c r="D203" s="1" t="s">
        <v>759</v>
      </c>
      <c r="E203" s="1" t="s">
        <v>759</v>
      </c>
      <c r="F203" s="1" t="s">
        <v>512</v>
      </c>
      <c r="G203" s="2">
        <v>1383.45</v>
      </c>
      <c r="H203" s="1" t="str">
        <f>HYPERLINK("https://www.insiel.it/cms/societa-trasparente/09-bandi-di-gara-e-contratti/Atti_amministrazioni_aggiudicatrici/index_ori.html?pCig=Y1C3A00A11","Atti della procedura")</f>
        <v>Atti della procedura</v>
      </c>
    </row>
    <row r="204" spans="2:8" x14ac:dyDescent="0.25">
      <c r="B204" s="1" t="s">
        <v>762</v>
      </c>
      <c r="C204" s="1" t="s">
        <v>763</v>
      </c>
      <c r="D204" s="1" t="s">
        <v>759</v>
      </c>
      <c r="E204" s="1" t="s">
        <v>759</v>
      </c>
      <c r="F204" s="1" t="s">
        <v>512</v>
      </c>
      <c r="G204" s="2">
        <v>1842</v>
      </c>
      <c r="H204" s="1" t="str">
        <f>HYPERLINK("https://www.insiel.it/cms/societa-trasparente/09-bandi-di-gara-e-contratti/Atti_amministrazioni_aggiudicatrici/index_ori.html?pCig=Y2E3A00A04","Atti della procedura")</f>
        <v>Atti della procedura</v>
      </c>
    </row>
    <row r="205" spans="2:8" x14ac:dyDescent="0.25">
      <c r="B205" s="1" t="s">
        <v>764</v>
      </c>
      <c r="C205" s="1" t="s">
        <v>765</v>
      </c>
      <c r="D205" s="1" t="s">
        <v>759</v>
      </c>
      <c r="E205" s="1" t="s">
        <v>759</v>
      </c>
      <c r="F205" s="1" t="s">
        <v>512</v>
      </c>
      <c r="G205" s="2">
        <v>1425</v>
      </c>
      <c r="H205" s="1" t="str">
        <f>HYPERLINK("https://www.insiel.it/cms/societa-trasparente/09-bandi-di-gara-e-contratti/Atti_amministrazioni_aggiudicatrici/index_ori.html?pCig=YB83A009F4","Atti della procedura")</f>
        <v>Atti della procedura</v>
      </c>
    </row>
    <row r="206" spans="2:8" ht="45" x14ac:dyDescent="0.25">
      <c r="B206" s="1" t="s">
        <v>766</v>
      </c>
      <c r="C206" s="1" t="s">
        <v>767</v>
      </c>
      <c r="D206" s="1" t="s">
        <v>768</v>
      </c>
      <c r="E206" s="1" t="s">
        <v>768</v>
      </c>
      <c r="F206" s="1" t="s">
        <v>769</v>
      </c>
      <c r="G206" s="2">
        <v>80</v>
      </c>
      <c r="H206" s="1" t="str">
        <f>HYPERLINK("https://www.insiel.it/cms/societa-trasparente/09-bandi-di-gara-e-contratti/Atti_amministrazioni_aggiudicatrici/index_ori.html?pCig=Y2F39FAE1F","Atti della procedura")</f>
        <v>Atti della procedura</v>
      </c>
    </row>
    <row r="207" spans="2:8" x14ac:dyDescent="0.25">
      <c r="B207" s="1" t="s">
        <v>770</v>
      </c>
      <c r="C207" s="1" t="s">
        <v>771</v>
      </c>
      <c r="D207" s="1" t="s">
        <v>772</v>
      </c>
      <c r="E207" s="1" t="s">
        <v>773</v>
      </c>
      <c r="F207" s="1" t="s">
        <v>774</v>
      </c>
      <c r="G207" s="2">
        <v>33280</v>
      </c>
      <c r="H207" s="1" t="str">
        <f>HYPERLINK("https://www.insiel.it/cms/societa-trasparente/09-bandi-di-gara-e-contratti/Atti_amministrazioni_aggiudicatrici/index_ori.html?pCig=Y5139FC01C","Atti della procedura")</f>
        <v>Atti della procedura</v>
      </c>
    </row>
    <row r="208" spans="2:8" x14ac:dyDescent="0.25">
      <c r="B208" s="1" t="s">
        <v>775</v>
      </c>
      <c r="C208" s="1" t="s">
        <v>776</v>
      </c>
      <c r="D208" s="1" t="s">
        <v>123</v>
      </c>
      <c r="E208" s="1" t="s">
        <v>123</v>
      </c>
      <c r="F208" s="1" t="s">
        <v>777</v>
      </c>
      <c r="G208" s="2">
        <v>65.52</v>
      </c>
      <c r="H208" s="1" t="str">
        <f>HYPERLINK("https://www.insiel.it/cms/societa-trasparente/09-bandi-di-gara-e-contratti/Atti_amministrazioni_aggiudicatrici/index_ori.html?pCig=Y9539FAF24","Atti della procedura")</f>
        <v>Atti della procedura</v>
      </c>
    </row>
    <row r="209" spans="2:8" ht="45" x14ac:dyDescent="0.25">
      <c r="B209" s="1" t="s">
        <v>778</v>
      </c>
      <c r="D209" s="1" t="s">
        <v>75</v>
      </c>
      <c r="E209" s="1" t="s">
        <v>75</v>
      </c>
      <c r="F209" s="1" t="s">
        <v>779</v>
      </c>
      <c r="G209" s="2">
        <v>1628</v>
      </c>
    </row>
    <row r="210" spans="2:8" ht="45" x14ac:dyDescent="0.25">
      <c r="B210" s="1" t="s">
        <v>780</v>
      </c>
      <c r="C210" s="1" t="s">
        <v>781</v>
      </c>
      <c r="D210" s="1" t="s">
        <v>782</v>
      </c>
      <c r="E210" s="1" t="s">
        <v>782</v>
      </c>
      <c r="F210" s="1" t="s">
        <v>783</v>
      </c>
      <c r="G210" s="2">
        <v>180</v>
      </c>
      <c r="H210" s="1" t="str">
        <f>HYPERLINK("https://www.insiel.it/cms/societa-trasparente/09-bandi-di-gara-e-contratti/Atti_amministrazioni_aggiudicatrici/index_ori.html?pCig=Y823A75CC3","Atti della procedura")</f>
        <v>Atti della procedura</v>
      </c>
    </row>
    <row r="211" spans="2:8" ht="30" x14ac:dyDescent="0.25">
      <c r="B211" s="1" t="s">
        <v>784</v>
      </c>
      <c r="C211" s="1" t="s">
        <v>78</v>
      </c>
      <c r="D211" s="1" t="s">
        <v>79</v>
      </c>
      <c r="E211" s="1" t="s">
        <v>79</v>
      </c>
      <c r="F211" s="1" t="s">
        <v>785</v>
      </c>
      <c r="G211" s="2">
        <v>762.52</v>
      </c>
      <c r="H211" s="1" t="str">
        <f>HYPERLINK("https://www.insiel.it/cms/societa-trasparente/09-bandi-di-gara-e-contratti/Atti_amministrazioni_aggiudicatrici/index_ori.html?pCig=NO","Atti della procedura")</f>
        <v>Atti della procedura</v>
      </c>
    </row>
    <row r="212" spans="2:8" x14ac:dyDescent="0.25">
      <c r="B212" s="1" t="s">
        <v>786</v>
      </c>
      <c r="C212" s="1" t="s">
        <v>787</v>
      </c>
      <c r="D212" s="1" t="s">
        <v>444</v>
      </c>
      <c r="E212" s="1" t="s">
        <v>444</v>
      </c>
      <c r="F212" s="1" t="s">
        <v>788</v>
      </c>
      <c r="G212" s="2">
        <v>22000</v>
      </c>
      <c r="H212" s="1" t="str">
        <f>HYPERLINK("https://www.insiel.it/cms/societa-trasparente/09-bandi-di-gara-e-contratti/Atti_amministrazioni_aggiudicatrici/index_ori.html?pCig=YD939F52AD","Atti della procedura")</f>
        <v>Atti della procedura</v>
      </c>
    </row>
    <row r="213" spans="2:8" x14ac:dyDescent="0.25">
      <c r="B213" s="1" t="s">
        <v>789</v>
      </c>
      <c r="C213" s="1" t="s">
        <v>790</v>
      </c>
      <c r="D213" s="1" t="s">
        <v>791</v>
      </c>
      <c r="E213" s="1" t="s">
        <v>791</v>
      </c>
      <c r="F213" s="1" t="s">
        <v>792</v>
      </c>
      <c r="G213" s="2">
        <v>2250</v>
      </c>
      <c r="H213" s="1" t="str">
        <f>HYPERLINK("https://www.insiel.it/cms/societa-trasparente/09-bandi-di-gara-e-contratti/Atti_amministrazioni_aggiudicatrici/index_ori.html?pCig=Y4139F3674","Atti della procedura")</f>
        <v>Atti della procedura</v>
      </c>
    </row>
    <row r="214" spans="2:8" ht="45" x14ac:dyDescent="0.25">
      <c r="B214" s="1" t="s">
        <v>793</v>
      </c>
      <c r="C214" s="1" t="s">
        <v>794</v>
      </c>
      <c r="D214" s="1" t="s">
        <v>795</v>
      </c>
      <c r="E214" s="1" t="s">
        <v>795</v>
      </c>
      <c r="F214" s="1" t="s">
        <v>796</v>
      </c>
      <c r="G214" s="2">
        <v>12000</v>
      </c>
      <c r="H214" s="1" t="str">
        <f>HYPERLINK("https://www.insiel.it/cms/societa-trasparente/09-bandi-di-gara-e-contratti/Atti_amministrazioni_aggiudicatrici/index_ori.html?pCig=Y9139F27BD","Atti della procedura")</f>
        <v>Atti della procedura</v>
      </c>
    </row>
    <row r="215" spans="2:8" ht="30" x14ac:dyDescent="0.25">
      <c r="B215" s="1" t="s">
        <v>797</v>
      </c>
      <c r="C215" s="1" t="s">
        <v>798</v>
      </c>
      <c r="D215" s="1" t="s">
        <v>799</v>
      </c>
      <c r="E215" s="1" t="s">
        <v>799</v>
      </c>
      <c r="F215" s="1" t="s">
        <v>800</v>
      </c>
      <c r="G215" s="2">
        <v>2430</v>
      </c>
      <c r="H215" s="1" t="str">
        <f>HYPERLINK("https://www.insiel.it/cms/societa-trasparente/09-bandi-di-gara-e-contratti/Atti_amministrazioni_aggiudicatrici/index_ori.html?pCig=YC539F34C6","Atti della procedura")</f>
        <v>Atti della procedura</v>
      </c>
    </row>
    <row r="216" spans="2:8" x14ac:dyDescent="0.25">
      <c r="B216" s="1" t="s">
        <v>801</v>
      </c>
      <c r="C216" s="1" t="s">
        <v>802</v>
      </c>
      <c r="D216" s="1" t="s">
        <v>803</v>
      </c>
      <c r="E216" s="1" t="s">
        <v>803</v>
      </c>
      <c r="F216" s="1" t="s">
        <v>804</v>
      </c>
      <c r="G216" s="2">
        <v>27800.3</v>
      </c>
      <c r="H216" s="1" t="str">
        <f>HYPERLINK("https://www.insiel.it/cms/societa-trasparente/09-bandi-di-gara-e-contratti/Atti_amministrazioni_aggiudicatrici/index_ori.html?pCig=Y0F39F1463","Atti della procedura")</f>
        <v>Atti della procedura</v>
      </c>
    </row>
    <row r="217" spans="2:8" ht="30" x14ac:dyDescent="0.25">
      <c r="B217" s="1" t="s">
        <v>805</v>
      </c>
      <c r="C217" s="1" t="s">
        <v>806</v>
      </c>
      <c r="D217" s="1" t="s">
        <v>223</v>
      </c>
      <c r="E217" s="1" t="s">
        <v>223</v>
      </c>
      <c r="F217" s="1" t="s">
        <v>807</v>
      </c>
      <c r="G217" s="2">
        <v>331.5</v>
      </c>
      <c r="H217" s="1" t="str">
        <f>HYPERLINK("https://www.insiel.it/cms/societa-trasparente/09-bandi-di-gara-e-contratti/Atti_amministrazioni_aggiudicatrici/index_ori.html?pCig=Y1539EBDC3","Atti della procedura")</f>
        <v>Atti della procedura</v>
      </c>
    </row>
    <row r="218" spans="2:8" ht="30" x14ac:dyDescent="0.25">
      <c r="B218" s="1" t="s">
        <v>808</v>
      </c>
      <c r="C218" s="1" t="s">
        <v>809</v>
      </c>
      <c r="D218" s="1" t="s">
        <v>810</v>
      </c>
      <c r="E218" s="1" t="s">
        <v>810</v>
      </c>
      <c r="F218" s="1" t="s">
        <v>811</v>
      </c>
      <c r="G218" s="2">
        <v>2500</v>
      </c>
      <c r="H218" s="1" t="str">
        <f>HYPERLINK("https://www.insiel.it/cms/societa-trasparente/09-bandi-di-gara-e-contratti/Atti_amministrazioni_aggiudicatrici/index_ori.html?pCig=Y8639F56C7","Atti della procedura")</f>
        <v>Atti della procedura</v>
      </c>
    </row>
    <row r="219" spans="2:8" x14ac:dyDescent="0.25">
      <c r="B219" s="1" t="s">
        <v>812</v>
      </c>
      <c r="C219" s="1" t="s">
        <v>813</v>
      </c>
      <c r="D219" s="1" t="s">
        <v>814</v>
      </c>
      <c r="E219" s="1" t="s">
        <v>814</v>
      </c>
      <c r="F219" s="1" t="s">
        <v>815</v>
      </c>
      <c r="G219" s="2">
        <v>33800</v>
      </c>
      <c r="H219" s="1" t="str">
        <f>HYPERLINK("https://www.insiel.it/cms/societa-trasparente/09-bandi-di-gara-e-contratti/Atti_amministrazioni_aggiudicatrici/index_ori.html?pCig=Y3039EC219","Atti della procedura")</f>
        <v>Atti della procedura</v>
      </c>
    </row>
    <row r="220" spans="2:8" x14ac:dyDescent="0.25">
      <c r="B220" s="1" t="s">
        <v>816</v>
      </c>
      <c r="C220" s="1" t="s">
        <v>817</v>
      </c>
      <c r="D220" s="1" t="s">
        <v>818</v>
      </c>
      <c r="E220" s="1" t="s">
        <v>818</v>
      </c>
      <c r="F220" s="1" t="s">
        <v>819</v>
      </c>
      <c r="G220" s="2">
        <v>1034.8</v>
      </c>
      <c r="H220" s="1" t="str">
        <f>HYPERLINK("https://www.insiel.it/cms/societa-trasparente/09-bandi-di-gara-e-contratti/Atti_amministrazioni_aggiudicatrici/index_ori.html?pCig=Y8339E2FD4","Atti della procedura")</f>
        <v>Atti della procedura</v>
      </c>
    </row>
    <row r="221" spans="2:8" ht="45" x14ac:dyDescent="0.25">
      <c r="B221" s="1" t="s">
        <v>820</v>
      </c>
      <c r="C221" s="1" t="s">
        <v>821</v>
      </c>
      <c r="D221" s="1" t="s">
        <v>273</v>
      </c>
      <c r="E221" s="1" t="s">
        <v>273</v>
      </c>
      <c r="F221" s="1" t="s">
        <v>822</v>
      </c>
      <c r="G221" s="2">
        <v>149500</v>
      </c>
      <c r="H221" s="1" t="str">
        <f>HYPERLINK("https://www.insiel.it/cms/societa-trasparente/09-bandi-di-gara-e-contratti/Atti_amministrazioni_aggiudicatrici/index_ori.html?pCig=981249248F","Atti della procedura")</f>
        <v>Atti della procedura</v>
      </c>
    </row>
    <row r="222" spans="2:8" ht="45" x14ac:dyDescent="0.25">
      <c r="B222" s="1" t="s">
        <v>823</v>
      </c>
      <c r="C222" s="1" t="s">
        <v>824</v>
      </c>
      <c r="D222" s="1" t="s">
        <v>825</v>
      </c>
      <c r="E222" s="1" t="s">
        <v>825</v>
      </c>
      <c r="F222" s="1" t="s">
        <v>826</v>
      </c>
      <c r="G222" s="2">
        <v>80</v>
      </c>
      <c r="H222" s="1" t="str">
        <f>HYPERLINK("https://www.insiel.it/cms/societa-trasparente/09-bandi-di-gara-e-contratti/Atti_amministrazioni_aggiudicatrici/index_ori.html?pCig=YAB39E2AEC","Atti della procedura")</f>
        <v>Atti della procedura</v>
      </c>
    </row>
    <row r="223" spans="2:8" x14ac:dyDescent="0.25">
      <c r="B223" s="1" t="s">
        <v>827</v>
      </c>
      <c r="C223" s="1" t="s">
        <v>828</v>
      </c>
      <c r="D223" s="1" t="s">
        <v>829</v>
      </c>
      <c r="E223" s="1" t="s">
        <v>829</v>
      </c>
      <c r="F223" s="1" t="s">
        <v>830</v>
      </c>
      <c r="G223" s="2">
        <v>3175.35</v>
      </c>
      <c r="H223" s="1" t="str">
        <f>HYPERLINK("https://www.insiel.it/cms/societa-trasparente/09-bandi-di-gara-e-contratti/Atti_amministrazioni_aggiudicatrici/index_ori.html?pCig=YF639E6D38","Atti della procedura")</f>
        <v>Atti della procedura</v>
      </c>
    </row>
    <row r="224" spans="2:8" x14ac:dyDescent="0.25">
      <c r="B224" s="1" t="s">
        <v>831</v>
      </c>
      <c r="C224" s="1" t="s">
        <v>832</v>
      </c>
      <c r="D224" s="1" t="s">
        <v>281</v>
      </c>
      <c r="E224" s="1" t="s">
        <v>281</v>
      </c>
      <c r="F224" s="1" t="s">
        <v>833</v>
      </c>
      <c r="G224" s="2">
        <v>3196</v>
      </c>
      <c r="H224" s="1" t="str">
        <f>HYPERLINK("https://www.insiel.it/cms/societa-trasparente/09-bandi-di-gara-e-contratti/Atti_amministrazioni_aggiudicatrici/index_ori.html?pCig=Y2939EA9A9","Atti della procedura")</f>
        <v>Atti della procedura</v>
      </c>
    </row>
    <row r="225" spans="2:8" x14ac:dyDescent="0.25">
      <c r="B225" s="1" t="s">
        <v>834</v>
      </c>
      <c r="C225" s="1" t="s">
        <v>835</v>
      </c>
      <c r="D225" s="1" t="s">
        <v>836</v>
      </c>
      <c r="E225" s="1" t="s">
        <v>836</v>
      </c>
      <c r="F225" s="1" t="s">
        <v>837</v>
      </c>
      <c r="G225" s="2">
        <v>30</v>
      </c>
      <c r="H225" s="1" t="str">
        <f>HYPERLINK("https://www.insiel.it/cms/societa-trasparente/09-bandi-di-gara-e-contratti/Atti_amministrazioni_aggiudicatrici/index_ori.html?pCig=Y7A39DF875","Atti della procedura")</f>
        <v>Atti della procedura</v>
      </c>
    </row>
    <row r="226" spans="2:8" ht="45" x14ac:dyDescent="0.25">
      <c r="B226" s="1" t="s">
        <v>838</v>
      </c>
      <c r="C226" s="1" t="s">
        <v>839</v>
      </c>
      <c r="D226" s="1" t="s">
        <v>840</v>
      </c>
      <c r="E226" s="1" t="s">
        <v>841</v>
      </c>
      <c r="F226" s="1" t="s">
        <v>842</v>
      </c>
      <c r="G226" s="2">
        <v>118720</v>
      </c>
      <c r="H226" s="1" t="str">
        <f>HYPERLINK("https://www.insiel.it/cms/societa-trasparente/09-bandi-di-gara-e-contratti/Atti_amministrazioni_aggiudicatrici/index_ori.html?pCig=96694667C4","Atti della procedura")</f>
        <v>Atti della procedura</v>
      </c>
    </row>
    <row r="227" spans="2:8" x14ac:dyDescent="0.25">
      <c r="B227" s="1" t="s">
        <v>843</v>
      </c>
      <c r="C227" s="1" t="s">
        <v>844</v>
      </c>
      <c r="D227" s="1" t="s">
        <v>845</v>
      </c>
      <c r="E227" s="1" t="s">
        <v>845</v>
      </c>
      <c r="F227" s="1" t="s">
        <v>846</v>
      </c>
      <c r="G227" s="2">
        <v>24625</v>
      </c>
      <c r="H227" s="1" t="str">
        <f>HYPERLINK("https://www.insiel.it/cms/societa-trasparente/09-bandi-di-gara-e-contratti/Atti_amministrazioni_aggiudicatrici/index_ori.html?pCig=YDB39D555F","Atti della procedura")</f>
        <v>Atti della procedura</v>
      </c>
    </row>
    <row r="228" spans="2:8" ht="45" x14ac:dyDescent="0.25">
      <c r="B228" s="1" t="s">
        <v>847</v>
      </c>
      <c r="C228" s="1" t="s">
        <v>848</v>
      </c>
      <c r="D228" s="1" t="s">
        <v>849</v>
      </c>
      <c r="E228" s="1" t="s">
        <v>850</v>
      </c>
      <c r="F228" s="1" t="s">
        <v>851</v>
      </c>
      <c r="G228" s="2">
        <v>4843.07</v>
      </c>
      <c r="H228" s="1" t="str">
        <f>HYPERLINK("https://www.insiel.it/cms/societa-trasparente/09-bandi-di-gara-e-contratti/Atti_amministrazioni_aggiudicatrici/index_ori.html?pCig=YBF39D6D33","Atti della procedura")</f>
        <v>Atti della procedura</v>
      </c>
    </row>
    <row r="229" spans="2:8" x14ac:dyDescent="0.25">
      <c r="B229" s="1" t="s">
        <v>852</v>
      </c>
      <c r="C229" s="1" t="s">
        <v>853</v>
      </c>
      <c r="D229" s="1" t="s">
        <v>15</v>
      </c>
      <c r="E229" s="1" t="s">
        <v>15</v>
      </c>
      <c r="F229" s="1" t="s">
        <v>854</v>
      </c>
      <c r="G229" s="2">
        <v>11880</v>
      </c>
      <c r="H229" s="1" t="str">
        <f>HYPERLINK("https://www.insiel.it/cms/societa-trasparente/09-bandi-di-gara-e-contratti/Atti_amministrazioni_aggiudicatrici/index_ori.html?pCig=Y9D39D9BEC","Atti della procedura")</f>
        <v>Atti della procedura</v>
      </c>
    </row>
    <row r="230" spans="2:8" ht="30" x14ac:dyDescent="0.25">
      <c r="B230" s="1" t="s">
        <v>855</v>
      </c>
      <c r="C230" s="1" t="s">
        <v>856</v>
      </c>
      <c r="D230" s="1" t="s">
        <v>19</v>
      </c>
      <c r="E230" s="1" t="s">
        <v>19</v>
      </c>
      <c r="F230" s="1" t="s">
        <v>20</v>
      </c>
      <c r="G230" s="2">
        <v>39000</v>
      </c>
      <c r="H230" s="1" t="str">
        <f>HYPERLINK("https://www.insiel.it/cms/societa-trasparente/09-bandi-di-gara-e-contratti/Atti_amministrazioni_aggiudicatrici/index_ori.html?pCig=ZCF39BC025","Atti della procedura")</f>
        <v>Atti della procedura</v>
      </c>
    </row>
    <row r="231" spans="2:8" x14ac:dyDescent="0.25">
      <c r="B231" s="1" t="s">
        <v>857</v>
      </c>
      <c r="C231" s="1" t="s">
        <v>858</v>
      </c>
      <c r="D231" s="1" t="s">
        <v>859</v>
      </c>
      <c r="E231" s="1" t="s">
        <v>859</v>
      </c>
      <c r="F231" s="1" t="s">
        <v>860</v>
      </c>
      <c r="G231" s="2">
        <v>8800</v>
      </c>
      <c r="H231" s="1" t="str">
        <f>HYPERLINK("https://www.insiel.it/cms/societa-trasparente/09-bandi-di-gara-e-contratti/Atti_amministrazioni_aggiudicatrici/index_ori.html?pCig=Y7239CE4C0","Atti della procedura")</f>
        <v>Atti della procedura</v>
      </c>
    </row>
    <row r="232" spans="2:8" ht="30" x14ac:dyDescent="0.25">
      <c r="B232" s="1" t="s">
        <v>861</v>
      </c>
      <c r="C232" s="1" t="s">
        <v>862</v>
      </c>
      <c r="D232" s="1" t="s">
        <v>863</v>
      </c>
      <c r="E232" s="1" t="s">
        <v>863</v>
      </c>
      <c r="F232" s="1" t="s">
        <v>864</v>
      </c>
      <c r="G232" s="2">
        <v>39000</v>
      </c>
      <c r="H232" s="1" t="str">
        <f>HYPERLINK("https://www.insiel.it/cms/societa-trasparente/09-bandi-di-gara-e-contratti/Atti_amministrazioni_aggiudicatrici/index_ori.html?pCig=Y9839CA37F","Atti della procedura")</f>
        <v>Atti della procedura</v>
      </c>
    </row>
    <row r="233" spans="2:8" ht="45" x14ac:dyDescent="0.25">
      <c r="B233" s="1" t="s">
        <v>865</v>
      </c>
      <c r="C233" s="1" t="s">
        <v>866</v>
      </c>
      <c r="D233" s="1" t="s">
        <v>867</v>
      </c>
      <c r="E233" s="1" t="s">
        <v>867</v>
      </c>
      <c r="F233" s="1" t="s">
        <v>868</v>
      </c>
      <c r="G233" s="2">
        <v>2650</v>
      </c>
      <c r="H233" s="1" t="str">
        <f>HYPERLINK("https://www.insiel.it/cms/societa-trasparente/09-bandi-di-gara-e-contratti/Atti_amministrazioni_aggiudicatrici/index_ori.html?pCig=Y4E39C7FDD","Atti della procedura")</f>
        <v>Atti della procedura</v>
      </c>
    </row>
    <row r="234" spans="2:8" ht="30" x14ac:dyDescent="0.25">
      <c r="B234" s="1" t="s">
        <v>869</v>
      </c>
      <c r="C234" s="1" t="s">
        <v>870</v>
      </c>
      <c r="D234" s="1" t="s">
        <v>75</v>
      </c>
      <c r="E234" s="1" t="s">
        <v>75</v>
      </c>
      <c r="F234" s="1" t="s">
        <v>871</v>
      </c>
      <c r="G234" s="2">
        <v>1428</v>
      </c>
      <c r="H234" s="1" t="str">
        <f>HYPERLINK("https://www.insiel.it/cms/societa-trasparente/09-bandi-di-gara-e-contratti/Atti_amministrazioni_aggiudicatrici/index_ori.html?pCig=YEF39D58CD","Atti della procedura")</f>
        <v>Atti della procedura</v>
      </c>
    </row>
    <row r="235" spans="2:8" ht="30" x14ac:dyDescent="0.25">
      <c r="B235" s="1" t="s">
        <v>872</v>
      </c>
      <c r="C235" s="1" t="s">
        <v>78</v>
      </c>
      <c r="D235" s="1" t="s">
        <v>79</v>
      </c>
      <c r="E235" s="1" t="s">
        <v>79</v>
      </c>
      <c r="F235" s="1" t="s">
        <v>873</v>
      </c>
      <c r="G235" s="2">
        <v>935.82</v>
      </c>
      <c r="H235" s="1" t="str">
        <f>HYPERLINK("https://www.insiel.it/cms/societa-trasparente/09-bandi-di-gara-e-contratti/Atti_amministrazioni_aggiudicatrici/index_ori.html?pCig=NO","Atti della procedura")</f>
        <v>Atti della procedura</v>
      </c>
    </row>
    <row r="236" spans="2:8" ht="30" x14ac:dyDescent="0.25">
      <c r="B236" s="1" t="s">
        <v>874</v>
      </c>
      <c r="C236" s="1" t="s">
        <v>875</v>
      </c>
      <c r="D236" s="1" t="s">
        <v>371</v>
      </c>
      <c r="E236" s="1" t="s">
        <v>371</v>
      </c>
      <c r="F236" s="1" t="s">
        <v>876</v>
      </c>
      <c r="G236" s="2">
        <v>480</v>
      </c>
      <c r="H236" s="1" t="str">
        <f>HYPERLINK("https://www.insiel.it/cms/societa-trasparente/09-bandi-di-gara-e-contratti/Atti_amministrazioni_aggiudicatrici/index_ori.html?pCig=Y8B39B898A","Atti della procedura")</f>
        <v>Atti della procedura</v>
      </c>
    </row>
    <row r="237" spans="2:8" x14ac:dyDescent="0.25">
      <c r="B237" s="1" t="s">
        <v>877</v>
      </c>
      <c r="C237" s="1" t="s">
        <v>878</v>
      </c>
      <c r="D237" s="1" t="s">
        <v>867</v>
      </c>
      <c r="E237" s="1" t="s">
        <v>867</v>
      </c>
      <c r="F237" s="1" t="s">
        <v>879</v>
      </c>
      <c r="G237" s="2">
        <v>360</v>
      </c>
      <c r="H237" s="1" t="str">
        <f>HYPERLINK("https://www.insiel.it/cms/societa-trasparente/09-bandi-di-gara-e-contratti/Atti_amministrazioni_aggiudicatrici/index_ori.html?pCig=Y8D39C25F9","Atti della procedura")</f>
        <v>Atti della procedura</v>
      </c>
    </row>
    <row r="238" spans="2:8" x14ac:dyDescent="0.25">
      <c r="B238" s="1" t="s">
        <v>880</v>
      </c>
      <c r="C238" s="1" t="s">
        <v>881</v>
      </c>
      <c r="D238" s="1" t="s">
        <v>882</v>
      </c>
      <c r="E238" s="1" t="s">
        <v>882</v>
      </c>
      <c r="F238" s="1" t="s">
        <v>883</v>
      </c>
      <c r="G238" s="2">
        <v>3300</v>
      </c>
      <c r="H238" s="1" t="str">
        <f>HYPERLINK("https://www.insiel.it/cms/societa-trasparente/09-bandi-di-gara-e-contratti/Atti_amministrazioni_aggiudicatrici/index_ori.html?pCig=Y1D39C05D3","Atti della procedura")</f>
        <v>Atti della procedura</v>
      </c>
    </row>
    <row r="239" spans="2:8" ht="30" x14ac:dyDescent="0.25">
      <c r="B239" s="1" t="s">
        <v>884</v>
      </c>
      <c r="C239" s="1" t="s">
        <v>885</v>
      </c>
      <c r="D239" s="1" t="s">
        <v>729</v>
      </c>
      <c r="E239" s="1" t="s">
        <v>729</v>
      </c>
      <c r="F239" s="1" t="s">
        <v>886</v>
      </c>
      <c r="G239" s="2">
        <v>599</v>
      </c>
      <c r="H239" s="1" t="str">
        <f>HYPERLINK("https://www.insiel.it/cms/societa-trasparente/09-bandi-di-gara-e-contratti/Atti_amministrazioni_aggiudicatrici/index_ori.html?pCig=Y7039C7761","Atti della procedura")</f>
        <v>Atti della procedura</v>
      </c>
    </row>
    <row r="240" spans="2:8" x14ac:dyDescent="0.25">
      <c r="B240" s="1" t="s">
        <v>887</v>
      </c>
      <c r="C240" s="1" t="s">
        <v>888</v>
      </c>
      <c r="D240" s="1" t="s">
        <v>889</v>
      </c>
      <c r="E240" s="1" t="s">
        <v>889</v>
      </c>
      <c r="F240" s="1" t="s">
        <v>890</v>
      </c>
      <c r="G240" s="2">
        <v>29050</v>
      </c>
      <c r="H240" s="1" t="str">
        <f>HYPERLINK("https://www.insiel.it/cms/societa-trasparente/09-bandi-di-gara-e-contratti/Atti_amministrazioni_aggiudicatrici/index_ori.html?pCig=Y9239BBA7D","Atti della procedura")</f>
        <v>Atti della procedura</v>
      </c>
    </row>
    <row r="241" spans="2:8" ht="30" x14ac:dyDescent="0.25">
      <c r="B241" s="1" t="s">
        <v>891</v>
      </c>
      <c r="C241" s="1" t="s">
        <v>892</v>
      </c>
      <c r="D241" s="1" t="s">
        <v>893</v>
      </c>
      <c r="E241" s="1" t="s">
        <v>893</v>
      </c>
      <c r="F241" s="1" t="s">
        <v>894</v>
      </c>
      <c r="G241" s="2">
        <v>1348.87</v>
      </c>
      <c r="H241" s="1" t="str">
        <f>HYPERLINK("https://www.insiel.it/cms/societa-trasparente/09-bandi-di-gara-e-contratti/Atti_amministrazioni_aggiudicatrici/index_ori.html?pCig=YA439C76B0","Atti della procedura")</f>
        <v>Atti della procedura</v>
      </c>
    </row>
    <row r="242" spans="2:8" x14ac:dyDescent="0.25">
      <c r="B242" s="1" t="s">
        <v>895</v>
      </c>
      <c r="C242" s="1" t="s">
        <v>896</v>
      </c>
      <c r="D242" s="1" t="s">
        <v>897</v>
      </c>
      <c r="E242" s="1" t="s">
        <v>897</v>
      </c>
      <c r="F242" s="1" t="s">
        <v>898</v>
      </c>
      <c r="G242" s="2">
        <v>1641.23</v>
      </c>
      <c r="H242" s="1" t="str">
        <f>HYPERLINK("https://www.insiel.it/cms/societa-trasparente/09-bandi-di-gara-e-contratti/Atti_amministrazioni_aggiudicatrici/index_ori.html?pCig=YB539BBC14","Atti della procedura")</f>
        <v>Atti della procedura</v>
      </c>
    </row>
    <row r="243" spans="2:8" ht="30" x14ac:dyDescent="0.25">
      <c r="B243" s="1" t="s">
        <v>899</v>
      </c>
      <c r="C243" s="1" t="s">
        <v>900</v>
      </c>
      <c r="D243" s="1" t="s">
        <v>901</v>
      </c>
      <c r="E243" s="1" t="s">
        <v>901</v>
      </c>
      <c r="F243" s="1" t="s">
        <v>902</v>
      </c>
      <c r="G243" s="2">
        <v>1612.2</v>
      </c>
      <c r="H243" s="1" t="str">
        <f>HYPERLINK("https://www.insiel.it/cms/societa-trasparente/09-bandi-di-gara-e-contratti/Atti_amministrazioni_aggiudicatrici/index_ori.html?pCig=YE839BBF0A","Atti della procedura")</f>
        <v>Atti della procedura</v>
      </c>
    </row>
    <row r="244" spans="2:8" x14ac:dyDescent="0.25">
      <c r="B244" s="1" t="s">
        <v>903</v>
      </c>
      <c r="C244" s="1" t="s">
        <v>904</v>
      </c>
      <c r="D244" s="1" t="s">
        <v>905</v>
      </c>
      <c r="E244" s="1" t="s">
        <v>905</v>
      </c>
      <c r="F244" s="1" t="s">
        <v>906</v>
      </c>
      <c r="G244" s="2">
        <v>1124.76</v>
      </c>
      <c r="H244" s="1" t="str">
        <f>HYPERLINK("https://www.insiel.it/cms/societa-trasparente/09-bandi-di-gara-e-contratti/Atti_amministrazioni_aggiudicatrici/index_ori.html?pCig=Y5039BB186","Atti della procedura")</f>
        <v>Atti della procedura</v>
      </c>
    </row>
    <row r="245" spans="2:8" ht="45" x14ac:dyDescent="0.25">
      <c r="B245" s="1" t="s">
        <v>907</v>
      </c>
      <c r="C245" s="1" t="s">
        <v>908</v>
      </c>
      <c r="D245" s="1" t="s">
        <v>535</v>
      </c>
      <c r="E245" s="1" t="s">
        <v>535</v>
      </c>
      <c r="F245" s="1" t="s">
        <v>909</v>
      </c>
      <c r="G245" s="2">
        <v>10000</v>
      </c>
      <c r="H245" s="1" t="str">
        <f>HYPERLINK("https://www.insiel.it/cms/societa-trasparente/09-bandi-di-gara-e-contratti/Atti_amministrazioni_aggiudicatrici/index_ori.html?pCig=Y6F39B9C77","Atti della procedura")</f>
        <v>Atti della procedura</v>
      </c>
    </row>
    <row r="246" spans="2:8" ht="30" x14ac:dyDescent="0.25">
      <c r="B246" s="1" t="s">
        <v>910</v>
      </c>
      <c r="C246" s="1" t="s">
        <v>911</v>
      </c>
      <c r="D246" s="1" t="s">
        <v>618</v>
      </c>
      <c r="E246" s="1" t="s">
        <v>618</v>
      </c>
      <c r="F246" s="1" t="s">
        <v>912</v>
      </c>
      <c r="G246" s="2">
        <v>2082.5</v>
      </c>
      <c r="H246" s="1" t="str">
        <f>HYPERLINK("https://www.insiel.it/cms/societa-trasparente/09-bandi-di-gara-e-contratti/Atti_amministrazioni_aggiudicatrici/index_ori.html?pCig=Y2639B8CB6","Atti della procedura")</f>
        <v>Atti della procedura</v>
      </c>
    </row>
    <row r="247" spans="2:8" x14ac:dyDescent="0.25">
      <c r="B247" s="1" t="s">
        <v>913</v>
      </c>
      <c r="C247" s="1" t="s">
        <v>914</v>
      </c>
      <c r="D247" s="1" t="s">
        <v>191</v>
      </c>
      <c r="E247" s="1" t="s">
        <v>191</v>
      </c>
      <c r="F247" s="1" t="s">
        <v>192</v>
      </c>
      <c r="G247" s="2">
        <v>1188</v>
      </c>
      <c r="H247" s="1" t="str">
        <f>HYPERLINK("https://www.insiel.it/cms/societa-trasparente/09-bandi-di-gara-e-contratti/Atti_amministrazioni_aggiudicatrici/index_ori.html?pCig=YC939B239D","Atti della procedura")</f>
        <v>Atti della procedura</v>
      </c>
    </row>
    <row r="248" spans="2:8" ht="30" x14ac:dyDescent="0.25">
      <c r="B248" s="1" t="s">
        <v>915</v>
      </c>
      <c r="C248" s="1" t="s">
        <v>78</v>
      </c>
      <c r="D248" s="1" t="s">
        <v>916</v>
      </c>
      <c r="E248" s="1" t="s">
        <v>916</v>
      </c>
      <c r="F248" s="1" t="s">
        <v>917</v>
      </c>
      <c r="G248" s="2">
        <v>2250</v>
      </c>
      <c r="H248" s="1" t="str">
        <f>HYPERLINK("https://www.insiel.it/cms/societa-trasparente/09-bandi-di-gara-e-contratti/Atti_amministrazioni_aggiudicatrici/index_ori.html?pCig=NO","Atti della procedura")</f>
        <v>Atti della procedura</v>
      </c>
    </row>
    <row r="249" spans="2:8" ht="30" x14ac:dyDescent="0.25">
      <c r="B249" s="1" t="s">
        <v>918</v>
      </c>
      <c r="C249" s="1" t="s">
        <v>919</v>
      </c>
      <c r="D249" s="1" t="s">
        <v>920</v>
      </c>
      <c r="E249" s="1" t="s">
        <v>920</v>
      </c>
      <c r="F249" s="1" t="s">
        <v>921</v>
      </c>
      <c r="G249" s="2">
        <v>2600</v>
      </c>
      <c r="H249" s="1" t="str">
        <f>HYPERLINK("https://www.insiel.it/cms/societa-trasparente/09-bandi-di-gara-e-contratti/Atti_amministrazioni_aggiudicatrici/index_ori.html?pCig=Y563A05196","Atti della procedura")</f>
        <v>Atti della procedura</v>
      </c>
    </row>
    <row r="250" spans="2:8" ht="30" x14ac:dyDescent="0.25">
      <c r="B250" s="1" t="s">
        <v>922</v>
      </c>
      <c r="C250" s="1" t="s">
        <v>923</v>
      </c>
      <c r="D250" s="1" t="s">
        <v>733</v>
      </c>
      <c r="E250" s="1" t="s">
        <v>733</v>
      </c>
      <c r="F250" s="1" t="s">
        <v>924</v>
      </c>
      <c r="G250" s="2">
        <v>1040</v>
      </c>
      <c r="H250" s="1" t="str">
        <f>HYPERLINK("https://www.insiel.it/cms/societa-trasparente/09-bandi-di-gara-e-contratti/Atti_amministrazioni_aggiudicatrici/index_ori.html?pCig=Y9439BC1E4","Atti della procedura")</f>
        <v>Atti della procedura</v>
      </c>
    </row>
    <row r="251" spans="2:8" ht="30" x14ac:dyDescent="0.25">
      <c r="B251" s="1" t="s">
        <v>925</v>
      </c>
      <c r="C251" s="1" t="s">
        <v>926</v>
      </c>
      <c r="D251" s="1" t="s">
        <v>19</v>
      </c>
      <c r="E251" s="1" t="s">
        <v>19</v>
      </c>
      <c r="F251" s="1" t="s">
        <v>20</v>
      </c>
      <c r="G251" s="2">
        <v>39000</v>
      </c>
      <c r="H251" s="1" t="str">
        <f>HYPERLINK("https://www.insiel.it/cms/societa-trasparente/09-bandi-di-gara-e-contratti/Atti_amministrazioni_aggiudicatrici/index_ori.html?pCig=Z77397D4F0","Atti della procedura")</f>
        <v>Atti della procedura</v>
      </c>
    </row>
    <row r="252" spans="2:8" x14ac:dyDescent="0.25">
      <c r="B252" s="1" t="s">
        <v>927</v>
      </c>
      <c r="C252" s="1" t="s">
        <v>928</v>
      </c>
      <c r="D252" s="1" t="s">
        <v>929</v>
      </c>
      <c r="E252" s="1" t="s">
        <v>929</v>
      </c>
      <c r="F252" s="1" t="s">
        <v>930</v>
      </c>
      <c r="G252" s="2">
        <v>10819</v>
      </c>
      <c r="H252" s="1" t="str">
        <f>HYPERLINK("https://www.insiel.it/cms/societa-trasparente/09-bandi-di-gara-e-contratti/Atti_amministrazioni_aggiudicatrici/index_ori.html?pCig=Y0739B139A","Atti della procedura")</f>
        <v>Atti della procedura</v>
      </c>
    </row>
    <row r="253" spans="2:8" x14ac:dyDescent="0.25">
      <c r="B253" s="1" t="s">
        <v>931</v>
      </c>
      <c r="C253" s="1" t="s">
        <v>78</v>
      </c>
      <c r="D253" s="1" t="s">
        <v>932</v>
      </c>
      <c r="E253" s="1" t="s">
        <v>932</v>
      </c>
      <c r="F253" s="1" t="s">
        <v>933</v>
      </c>
      <c r="G253" s="2">
        <v>5000</v>
      </c>
      <c r="H253" s="1" t="str">
        <f>HYPERLINK("https://www.insiel.it/cms/societa-trasparente/09-bandi-di-gara-e-contratti/Atti_amministrazioni_aggiudicatrici/index_ori.html?pCig=NO","Atti della procedura")</f>
        <v>Atti della procedura</v>
      </c>
    </row>
    <row r="254" spans="2:8" ht="30" x14ac:dyDescent="0.25">
      <c r="B254" s="1" t="s">
        <v>934</v>
      </c>
      <c r="C254" s="1" t="s">
        <v>935</v>
      </c>
      <c r="D254" s="1" t="s">
        <v>936</v>
      </c>
      <c r="E254" s="1" t="s">
        <v>936</v>
      </c>
      <c r="F254" s="1" t="s">
        <v>937</v>
      </c>
      <c r="G254" s="2">
        <v>39876</v>
      </c>
      <c r="H254" s="1" t="str">
        <f>HYPERLINK("https://www.insiel.it/cms/societa-trasparente/09-bandi-di-gara-e-contratti/Atti_amministrazioni_aggiudicatrici/index_ori.html?pCig=YE039AE338","Atti della procedura")</f>
        <v>Atti della procedura</v>
      </c>
    </row>
    <row r="255" spans="2:8" ht="30" x14ac:dyDescent="0.25">
      <c r="B255" s="1" t="s">
        <v>938</v>
      </c>
      <c r="C255" s="1" t="s">
        <v>939</v>
      </c>
      <c r="D255" s="1" t="s">
        <v>940</v>
      </c>
      <c r="E255" s="1" t="s">
        <v>940</v>
      </c>
      <c r="F255" s="1" t="s">
        <v>941</v>
      </c>
      <c r="G255" s="2">
        <v>1613.44</v>
      </c>
      <c r="H255" s="1" t="str">
        <f>HYPERLINK("https://www.insiel.it/cms/societa-trasparente/09-bandi-di-gara-e-contratti/Atti_amministrazioni_aggiudicatrici/index_ori.html?pCig=Y0F39ACF2A","Atti della procedura")</f>
        <v>Atti della procedura</v>
      </c>
    </row>
    <row r="256" spans="2:8" ht="30" x14ac:dyDescent="0.25">
      <c r="B256" s="1" t="s">
        <v>942</v>
      </c>
      <c r="C256" s="1" t="s">
        <v>943</v>
      </c>
      <c r="D256" s="1" t="s">
        <v>944</v>
      </c>
      <c r="E256" s="1" t="s">
        <v>944</v>
      </c>
      <c r="F256" s="1" t="s">
        <v>945</v>
      </c>
      <c r="G256" s="2">
        <v>138000</v>
      </c>
      <c r="H256" s="1" t="str">
        <f>HYPERLINK("https://www.insiel.it/cms/societa-trasparente/09-bandi-di-gara-e-contratti/Atti_amministrazioni_aggiudicatrici/index_ori.html?pCig=96631446B0","Atti della procedura")</f>
        <v>Atti della procedura</v>
      </c>
    </row>
    <row r="257" spans="2:8" x14ac:dyDescent="0.25">
      <c r="B257" s="1" t="s">
        <v>946</v>
      </c>
      <c r="C257" s="1" t="s">
        <v>947</v>
      </c>
      <c r="D257" s="1" t="s">
        <v>948</v>
      </c>
      <c r="E257" s="1" t="s">
        <v>948</v>
      </c>
      <c r="F257" s="1" t="s">
        <v>949</v>
      </c>
      <c r="G257" s="2">
        <v>2076</v>
      </c>
      <c r="H257" s="1" t="str">
        <f>HYPERLINK("https://www.insiel.it/cms/societa-trasparente/09-bandi-di-gara-e-contratti/Atti_amministrazioni_aggiudicatrici/index_ori.html?pCig=Y9639A9377","Atti della procedura")</f>
        <v>Atti della procedura</v>
      </c>
    </row>
    <row r="258" spans="2:8" ht="30" x14ac:dyDescent="0.25">
      <c r="B258" s="1" t="s">
        <v>950</v>
      </c>
      <c r="C258" s="1" t="s">
        <v>951</v>
      </c>
      <c r="D258" s="1" t="s">
        <v>459</v>
      </c>
      <c r="E258" s="1" t="s">
        <v>459</v>
      </c>
      <c r="F258" s="1" t="s">
        <v>952</v>
      </c>
      <c r="G258" s="2">
        <v>1100</v>
      </c>
      <c r="H258" s="1" t="str">
        <f>HYPERLINK("https://www.insiel.it/cms/societa-trasparente/09-bandi-di-gara-e-contratti/Atti_amministrazioni_aggiudicatrici/index_ori.html?pCig=Y0339A4A82","Atti della procedura")</f>
        <v>Atti della procedura</v>
      </c>
    </row>
    <row r="259" spans="2:8" ht="30" x14ac:dyDescent="0.25">
      <c r="B259" s="1" t="s">
        <v>953</v>
      </c>
      <c r="C259" s="1" t="s">
        <v>954</v>
      </c>
      <c r="D259" s="1" t="s">
        <v>955</v>
      </c>
      <c r="E259" s="1" t="s">
        <v>955</v>
      </c>
      <c r="F259" s="1" t="s">
        <v>956</v>
      </c>
      <c r="G259" s="2">
        <v>95</v>
      </c>
      <c r="H259" s="1" t="str">
        <f>HYPERLINK("https://www.insiel.it/cms/societa-trasparente/09-bandi-di-gara-e-contratti/Atti_amministrazioni_aggiudicatrici/index_ori.html?pCig=Y1F399D77F","Atti della procedura")</f>
        <v>Atti della procedura</v>
      </c>
    </row>
    <row r="260" spans="2:8" ht="30" x14ac:dyDescent="0.25">
      <c r="B260" s="1" t="s">
        <v>957</v>
      </c>
      <c r="C260" s="1" t="s">
        <v>958</v>
      </c>
      <c r="D260" s="1" t="s">
        <v>75</v>
      </c>
      <c r="E260" s="1" t="s">
        <v>75</v>
      </c>
      <c r="F260" s="1" t="s">
        <v>959</v>
      </c>
      <c r="G260" s="2">
        <v>1428</v>
      </c>
      <c r="H260" s="1" t="str">
        <f>HYPERLINK("https://www.insiel.it/cms/societa-trasparente/09-bandi-di-gara-e-contratti/Atti_amministrazioni_aggiudicatrici/index_ori.html?pCig=YC739AB63E","Atti della procedura")</f>
        <v>Atti della procedura</v>
      </c>
    </row>
    <row r="261" spans="2:8" ht="30" x14ac:dyDescent="0.25">
      <c r="B261" s="1" t="s">
        <v>960</v>
      </c>
      <c r="C261" s="1" t="s">
        <v>78</v>
      </c>
      <c r="D261" s="1" t="s">
        <v>79</v>
      </c>
      <c r="E261" s="1" t="s">
        <v>79</v>
      </c>
      <c r="F261" s="1" t="s">
        <v>961</v>
      </c>
      <c r="G261" s="2">
        <v>970.48</v>
      </c>
      <c r="H261" s="1" t="str">
        <f>HYPERLINK("https://www.insiel.it/cms/societa-trasparente/09-bandi-di-gara-e-contratti/Atti_amministrazioni_aggiudicatrici/index_ori.html?pCig=NO","Atti della procedura")</f>
        <v>Atti della procedura</v>
      </c>
    </row>
    <row r="262" spans="2:8" ht="45" x14ac:dyDescent="0.25">
      <c r="B262" s="1" t="s">
        <v>962</v>
      </c>
      <c r="C262" s="1" t="s">
        <v>963</v>
      </c>
      <c r="D262" s="1" t="s">
        <v>964</v>
      </c>
      <c r="E262" s="1" t="s">
        <v>964</v>
      </c>
      <c r="F262" s="1" t="s">
        <v>965</v>
      </c>
      <c r="G262" s="2">
        <v>5250</v>
      </c>
      <c r="H262" s="1" t="str">
        <f>HYPERLINK("https://www.insiel.it/cms/societa-trasparente/09-bandi-di-gara-e-contratti/Atti_amministrazioni_aggiudicatrici/index_ori.html?pCig=Y2A39A4846","Atti della procedura")</f>
        <v>Atti della procedura</v>
      </c>
    </row>
    <row r="263" spans="2:8" ht="30" x14ac:dyDescent="0.25">
      <c r="B263" s="1" t="s">
        <v>966</v>
      </c>
      <c r="C263" s="1" t="s">
        <v>967</v>
      </c>
      <c r="D263" s="1" t="s">
        <v>968</v>
      </c>
      <c r="E263" s="1" t="s">
        <v>968</v>
      </c>
      <c r="F263" s="1" t="s">
        <v>969</v>
      </c>
      <c r="G263" s="2">
        <v>180</v>
      </c>
      <c r="H263" s="1" t="str">
        <f>HYPERLINK("https://www.insiel.it/cms/societa-trasparente/09-bandi-di-gara-e-contratti/Atti_amministrazioni_aggiudicatrici/index_ori.html?pCig=Y3639AE66C","Atti della procedura")</f>
        <v>Atti della procedura</v>
      </c>
    </row>
    <row r="264" spans="2:8" ht="30" x14ac:dyDescent="0.25">
      <c r="B264" s="1" t="s">
        <v>970</v>
      </c>
      <c r="C264" s="1" t="s">
        <v>78</v>
      </c>
      <c r="D264" s="1" t="s">
        <v>971</v>
      </c>
      <c r="E264" s="1" t="s">
        <v>971</v>
      </c>
      <c r="F264" s="1" t="s">
        <v>972</v>
      </c>
      <c r="G264" s="2">
        <v>1000</v>
      </c>
      <c r="H264" s="1" t="str">
        <f>HYPERLINK("https://www.insiel.it/cms/societa-trasparente/09-bandi-di-gara-e-contratti/Atti_amministrazioni_aggiudicatrici/index_ori.html?pCig=NO","Atti della procedura")</f>
        <v>Atti della procedura</v>
      </c>
    </row>
    <row r="265" spans="2:8" ht="45" x14ac:dyDescent="0.25">
      <c r="B265" s="1" t="s">
        <v>973</v>
      </c>
      <c r="C265" s="1" t="s">
        <v>78</v>
      </c>
      <c r="D265" s="1" t="s">
        <v>87</v>
      </c>
      <c r="E265" s="1" t="s">
        <v>87</v>
      </c>
      <c r="F265" s="1" t="s">
        <v>974</v>
      </c>
      <c r="G265" s="2">
        <v>720</v>
      </c>
      <c r="H265" s="1" t="str">
        <f>HYPERLINK("https://www.insiel.it/cms/societa-trasparente/09-bandi-di-gara-e-contratti/Atti_amministrazioni_aggiudicatrici/index_ori.html?pCig=NO","Atti della procedura")</f>
        <v>Atti della procedura</v>
      </c>
    </row>
    <row r="266" spans="2:8" x14ac:dyDescent="0.25">
      <c r="B266" s="1" t="s">
        <v>975</v>
      </c>
      <c r="C266" s="1" t="s">
        <v>78</v>
      </c>
      <c r="D266" s="1" t="s">
        <v>976</v>
      </c>
      <c r="E266" s="1" t="s">
        <v>976</v>
      </c>
      <c r="F266" s="1" t="s">
        <v>977</v>
      </c>
      <c r="G266" s="2">
        <v>1800</v>
      </c>
      <c r="H266" s="1" t="str">
        <f>HYPERLINK("https://www.insiel.it/cms/societa-trasparente/09-bandi-di-gara-e-contratti/Atti_amministrazioni_aggiudicatrici/index_ori.html?pCig=NO","Atti della procedura")</f>
        <v>Atti della procedura</v>
      </c>
    </row>
    <row r="267" spans="2:8" x14ac:dyDescent="0.25">
      <c r="B267" s="1" t="s">
        <v>978</v>
      </c>
      <c r="C267" s="1" t="s">
        <v>78</v>
      </c>
      <c r="D267" s="1" t="s">
        <v>979</v>
      </c>
      <c r="E267" s="1" t="s">
        <v>979</v>
      </c>
      <c r="F267" s="1" t="s">
        <v>980</v>
      </c>
      <c r="G267" s="2">
        <v>1325</v>
      </c>
      <c r="H267" s="1" t="str">
        <f>HYPERLINK("https://www.insiel.it/cms/societa-trasparente/09-bandi-di-gara-e-contratti/Atti_amministrazioni_aggiudicatrici/index_ori.html?pCig=NO","Atti della procedura")</f>
        <v>Atti della procedura</v>
      </c>
    </row>
    <row r="268" spans="2:8" ht="30" x14ac:dyDescent="0.25">
      <c r="B268" s="1" t="s">
        <v>981</v>
      </c>
      <c r="C268" s="1" t="s">
        <v>982</v>
      </c>
      <c r="D268" s="1" t="s">
        <v>983</v>
      </c>
      <c r="E268" s="1" t="s">
        <v>983</v>
      </c>
      <c r="F268" s="1" t="s">
        <v>984</v>
      </c>
      <c r="G268" s="2">
        <v>1890</v>
      </c>
      <c r="H268" s="1" t="str">
        <f>HYPERLINK("https://www.insiel.it/cms/societa-trasparente/09-bandi-di-gara-e-contratti/Atti_amministrazioni_aggiudicatrici/index_ori.html?pCig=YAD399F9D9","Atti della procedura")</f>
        <v>Atti della procedura</v>
      </c>
    </row>
    <row r="269" spans="2:8" x14ac:dyDescent="0.25">
      <c r="B269" s="1" t="s">
        <v>985</v>
      </c>
      <c r="C269" s="1" t="s">
        <v>986</v>
      </c>
      <c r="D269" s="1" t="s">
        <v>987</v>
      </c>
      <c r="E269" s="1" t="s">
        <v>987</v>
      </c>
      <c r="F269" s="1" t="s">
        <v>988</v>
      </c>
      <c r="G269" s="2">
        <v>8203.7099999999991</v>
      </c>
      <c r="H269" s="1" t="str">
        <f>HYPERLINK("https://www.insiel.it/cms/societa-trasparente/09-bandi-di-gara-e-contratti/Atti_amministrazioni_aggiudicatrici/index_ori.html?pCig=YA5399D65B","Atti della procedura")</f>
        <v>Atti della procedura</v>
      </c>
    </row>
    <row r="270" spans="2:8" ht="30" x14ac:dyDescent="0.25">
      <c r="B270" s="1" t="s">
        <v>989</v>
      </c>
      <c r="C270" s="1" t="s">
        <v>990</v>
      </c>
      <c r="D270" s="1" t="s">
        <v>991</v>
      </c>
      <c r="E270" s="1" t="s">
        <v>991</v>
      </c>
      <c r="F270" s="1" t="s">
        <v>992</v>
      </c>
      <c r="G270" s="2">
        <v>500</v>
      </c>
      <c r="H270" s="1" t="str">
        <f>HYPERLINK("https://www.insiel.it/cms/societa-trasparente/09-bandi-di-gara-e-contratti/Atti_amministrazioni_aggiudicatrici/index_ori.html?pCig=Y12399CF17","Atti della procedura")</f>
        <v>Atti della procedura</v>
      </c>
    </row>
    <row r="271" spans="2:8" ht="30" x14ac:dyDescent="0.25">
      <c r="B271" s="1" t="s">
        <v>993</v>
      </c>
      <c r="C271" s="1" t="s">
        <v>994</v>
      </c>
      <c r="D271" s="1" t="s">
        <v>183</v>
      </c>
      <c r="E271" s="1" t="s">
        <v>183</v>
      </c>
      <c r="F271" s="1" t="s">
        <v>184</v>
      </c>
      <c r="G271" s="2">
        <v>39000</v>
      </c>
      <c r="H271" s="1" t="str">
        <f>HYPERLINK("https://www.insiel.it/cms/societa-trasparente/09-bandi-di-gara-e-contratti/Atti_amministrazioni_aggiudicatrici/index_ori.html?pCig=Z18397A5C3","Atti della procedura")</f>
        <v>Atti della procedura</v>
      </c>
    </row>
    <row r="272" spans="2:8" x14ac:dyDescent="0.25">
      <c r="B272" s="1" t="s">
        <v>995</v>
      </c>
      <c r="C272" s="1" t="s">
        <v>996</v>
      </c>
      <c r="D272" s="1" t="s">
        <v>997</v>
      </c>
      <c r="E272" s="1" t="s">
        <v>997</v>
      </c>
      <c r="F272" s="1" t="s">
        <v>998</v>
      </c>
      <c r="G272" s="2">
        <v>1966.12</v>
      </c>
      <c r="H272" s="1" t="str">
        <f>HYPERLINK("https://www.insiel.it/cms/societa-trasparente/09-bandi-di-gara-e-contratti/Atti_amministrazioni_aggiudicatrici/index_ori.html?pCig=Y6139971AB","Atti della procedura")</f>
        <v>Atti della procedura</v>
      </c>
    </row>
    <row r="273" spans="2:8" ht="30" x14ac:dyDescent="0.25">
      <c r="B273" s="1" t="s">
        <v>999</v>
      </c>
      <c r="C273" s="1" t="s">
        <v>1000</v>
      </c>
      <c r="D273" s="1" t="s">
        <v>304</v>
      </c>
      <c r="E273" s="1" t="s">
        <v>304</v>
      </c>
      <c r="F273" s="1" t="s">
        <v>1001</v>
      </c>
      <c r="G273" s="2">
        <v>37156</v>
      </c>
      <c r="H273" s="1" t="str">
        <f>HYPERLINK("https://www.insiel.it/cms/societa-trasparente/09-bandi-di-gara-e-contratti/Atti_amministrazioni_aggiudicatrici/index_ori.html?pCig=Y79398B01F","Atti della procedura")</f>
        <v>Atti della procedura</v>
      </c>
    </row>
    <row r="274" spans="2:8" x14ac:dyDescent="0.25">
      <c r="B274" s="1" t="s">
        <v>1002</v>
      </c>
      <c r="C274" s="1" t="s">
        <v>1003</v>
      </c>
      <c r="D274" s="1" t="s">
        <v>401</v>
      </c>
      <c r="E274" s="1" t="s">
        <v>401</v>
      </c>
      <c r="F274" s="1" t="s">
        <v>1004</v>
      </c>
      <c r="G274" s="2">
        <v>1891.2</v>
      </c>
      <c r="H274" s="1" t="str">
        <f>HYPERLINK("https://www.insiel.it/cms/societa-trasparente/09-bandi-di-gara-e-contratti/Atti_amministrazioni_aggiudicatrici/index_ori.html?pCig=Y8A398C94B","Atti della procedura")</f>
        <v>Atti della procedura</v>
      </c>
    </row>
    <row r="275" spans="2:8" ht="30" x14ac:dyDescent="0.25">
      <c r="B275" s="1" t="s">
        <v>1005</v>
      </c>
      <c r="C275" s="1" t="s">
        <v>1006</v>
      </c>
      <c r="D275" s="1" t="s">
        <v>466</v>
      </c>
      <c r="E275" s="1" t="s">
        <v>466</v>
      </c>
      <c r="F275" s="1" t="s">
        <v>1007</v>
      </c>
      <c r="G275" s="2">
        <v>350</v>
      </c>
      <c r="H275" s="1" t="str">
        <f>HYPERLINK("https://www.insiel.it/cms/societa-trasparente/09-bandi-di-gara-e-contratti/Atti_amministrazioni_aggiudicatrici/index_ori.html?pCig=Y08397F9B1","Atti della procedura")</f>
        <v>Atti della procedura</v>
      </c>
    </row>
    <row r="276" spans="2:8" ht="45" x14ac:dyDescent="0.25">
      <c r="B276" s="1" t="s">
        <v>1008</v>
      </c>
      <c r="C276" s="1" t="s">
        <v>1009</v>
      </c>
      <c r="D276" s="1" t="s">
        <v>1010</v>
      </c>
      <c r="E276" s="1" t="s">
        <v>1011</v>
      </c>
      <c r="F276" s="1" t="s">
        <v>1012</v>
      </c>
      <c r="G276" s="2">
        <v>61100</v>
      </c>
      <c r="H276" s="1" t="str">
        <f>HYPERLINK("https://www.insiel.it/cms/societa-trasparente/09-bandi-di-gara-e-contratti/Atti_amministrazioni_aggiudicatrici/index_ori.html?pCig=960335071E","Atti della procedura")</f>
        <v>Atti della procedura</v>
      </c>
    </row>
    <row r="277" spans="2:8" ht="45" x14ac:dyDescent="0.25">
      <c r="B277" s="1" t="s">
        <v>1013</v>
      </c>
      <c r="C277" s="1" t="s">
        <v>1014</v>
      </c>
      <c r="D277" s="1" t="s">
        <v>1015</v>
      </c>
      <c r="E277" s="1" t="s">
        <v>1015</v>
      </c>
      <c r="F277" s="1" t="s">
        <v>1016</v>
      </c>
      <c r="G277" s="2">
        <v>1372.88</v>
      </c>
      <c r="H277" s="1" t="str">
        <f>HYPERLINK("https://www.insiel.it/cms/societa-trasparente/09-bandi-di-gara-e-contratti/Atti_amministrazioni_aggiudicatrici/index_ori.html?pCig=Y4439838ED","Atti della procedura")</f>
        <v>Atti della procedura</v>
      </c>
    </row>
    <row r="278" spans="2:8" ht="30" x14ac:dyDescent="0.25">
      <c r="B278" s="1" t="s">
        <v>1017</v>
      </c>
      <c r="C278" s="1" t="s">
        <v>1018</v>
      </c>
      <c r="D278" s="1" t="s">
        <v>1019</v>
      </c>
      <c r="E278" s="1" t="s">
        <v>1019</v>
      </c>
      <c r="F278" s="1" t="s">
        <v>1020</v>
      </c>
      <c r="G278" s="2">
        <v>550</v>
      </c>
      <c r="H278" s="1" t="str">
        <f>HYPERLINK("https://www.insiel.it/cms/societa-trasparente/09-bandi-di-gara-e-contratti/Atti_amministrazioni_aggiudicatrici/index_ori.html?pCig=YC43983B12","Atti della procedura")</f>
        <v>Atti della procedura</v>
      </c>
    </row>
    <row r="279" spans="2:8" ht="30" x14ac:dyDescent="0.25">
      <c r="B279" s="1" t="s">
        <v>1021</v>
      </c>
      <c r="C279" s="1" t="s">
        <v>1022</v>
      </c>
      <c r="D279" s="1" t="s">
        <v>1023</v>
      </c>
      <c r="E279" s="1" t="s">
        <v>1023</v>
      </c>
      <c r="F279" s="1" t="s">
        <v>1024</v>
      </c>
      <c r="G279" s="2">
        <v>1117.21</v>
      </c>
      <c r="H279" s="1" t="str">
        <f>HYPERLINK("https://www.insiel.it/cms/societa-trasparente/09-bandi-di-gara-e-contratti/Atti_amministrazioni_aggiudicatrici/index_ori.html?pCig=Y5D397F235","Atti della procedura")</f>
        <v>Atti della procedura</v>
      </c>
    </row>
    <row r="280" spans="2:8" x14ac:dyDescent="0.25">
      <c r="B280" s="1" t="s">
        <v>1025</v>
      </c>
      <c r="C280" s="1" t="s">
        <v>1026</v>
      </c>
      <c r="D280" s="1" t="s">
        <v>187</v>
      </c>
      <c r="E280" s="1" t="s">
        <v>187</v>
      </c>
      <c r="F280" s="1" t="s">
        <v>1027</v>
      </c>
      <c r="G280" s="2">
        <v>5611.8</v>
      </c>
      <c r="H280" s="1" t="str">
        <f>HYPERLINK("https://www.insiel.it/cms/societa-trasparente/09-bandi-di-gara-e-contratti/Atti_amministrazioni_aggiudicatrici/index_ori.html?pCig=Y4D39BC54E","Atti della procedura")</f>
        <v>Atti della procedura</v>
      </c>
    </row>
    <row r="281" spans="2:8" ht="30" x14ac:dyDescent="0.25">
      <c r="B281" s="1" t="s">
        <v>1028</v>
      </c>
      <c r="C281" s="1" t="s">
        <v>1029</v>
      </c>
      <c r="D281" s="1" t="s">
        <v>1030</v>
      </c>
      <c r="E281" s="1" t="s">
        <v>1030</v>
      </c>
      <c r="F281" s="1" t="s">
        <v>1031</v>
      </c>
      <c r="G281" s="2">
        <v>9048</v>
      </c>
      <c r="H281" s="1" t="str">
        <f>HYPERLINK("https://www.insiel.it/cms/societa-trasparente/09-bandi-di-gara-e-contratti/Atti_amministrazioni_aggiudicatrici/index_ori.html?pCig=YDC397D2BF","Atti della procedura")</f>
        <v>Atti della procedura</v>
      </c>
    </row>
    <row r="282" spans="2:8" ht="45" x14ac:dyDescent="0.25">
      <c r="B282" s="1" t="s">
        <v>1032</v>
      </c>
      <c r="C282" s="1" t="s">
        <v>1033</v>
      </c>
      <c r="D282" s="1" t="s">
        <v>15</v>
      </c>
      <c r="E282" s="1" t="s">
        <v>15</v>
      </c>
      <c r="F282" s="1" t="s">
        <v>1034</v>
      </c>
      <c r="G282" s="2">
        <v>940</v>
      </c>
      <c r="H282" s="1" t="str">
        <f>HYPERLINK("https://www.insiel.it/cms/societa-trasparente/09-bandi-di-gara-e-contratti/Atti_amministrazioni_aggiudicatrici/index_ori.html?pCig=YCD395AD90","Atti della procedura")</f>
        <v>Atti della procedura</v>
      </c>
    </row>
    <row r="283" spans="2:8" ht="30" x14ac:dyDescent="0.25">
      <c r="B283" s="1" t="s">
        <v>1035</v>
      </c>
      <c r="C283" s="1" t="s">
        <v>1036</v>
      </c>
      <c r="D283" s="1" t="s">
        <v>1037</v>
      </c>
      <c r="E283" s="1" t="s">
        <v>1037</v>
      </c>
      <c r="F283" s="1" t="s">
        <v>1038</v>
      </c>
      <c r="H283" s="1" t="str">
        <f>HYPERLINK("https://www.insiel.it/cms/societa-trasparente/09-bandi-di-gara-e-contratti/Atti_amministrazioni_aggiudicatrici/index_ori.html?pCig=Y453975AA1","Atti della procedura")</f>
        <v>Atti della procedura</v>
      </c>
    </row>
    <row r="284" spans="2:8" ht="30" x14ac:dyDescent="0.25">
      <c r="B284" s="1" t="s">
        <v>1039</v>
      </c>
      <c r="C284" s="1" t="s">
        <v>1040</v>
      </c>
      <c r="D284" s="1" t="s">
        <v>1041</v>
      </c>
      <c r="E284" s="1" t="s">
        <v>1041</v>
      </c>
      <c r="F284" s="1" t="s">
        <v>1042</v>
      </c>
      <c r="G284" s="2">
        <v>174</v>
      </c>
      <c r="H284" s="1" t="str">
        <f>HYPERLINK("https://www.insiel.it/cms/societa-trasparente/09-bandi-di-gara-e-contratti/Atti_amministrazioni_aggiudicatrici/index_ori.html?pCig=YEC3970C1A","Atti della procedura")</f>
        <v>Atti della procedura</v>
      </c>
    </row>
    <row r="285" spans="2:8" ht="30" x14ac:dyDescent="0.25">
      <c r="B285" s="1" t="s">
        <v>1043</v>
      </c>
      <c r="C285" s="1" t="s">
        <v>1044</v>
      </c>
      <c r="D285" s="1" t="s">
        <v>1045</v>
      </c>
      <c r="E285" s="1" t="s">
        <v>1045</v>
      </c>
      <c r="F285" s="1" t="s">
        <v>1046</v>
      </c>
      <c r="G285" s="2">
        <v>1350</v>
      </c>
      <c r="H285" s="1" t="str">
        <f>HYPERLINK("https://www.insiel.it/cms/societa-trasparente/09-bandi-di-gara-e-contratti/Atti_amministrazioni_aggiudicatrici/index_ori.html?pCig=YE8397519E","Atti della procedura")</f>
        <v>Atti della procedura</v>
      </c>
    </row>
    <row r="286" spans="2:8" ht="45" x14ac:dyDescent="0.25">
      <c r="B286" s="1" t="s">
        <v>1047</v>
      </c>
      <c r="C286" s="1" t="s">
        <v>1048</v>
      </c>
      <c r="D286" s="1" t="s">
        <v>1049</v>
      </c>
      <c r="E286" s="1" t="s">
        <v>1049</v>
      </c>
      <c r="F286" s="1" t="s">
        <v>1050</v>
      </c>
      <c r="G286" s="2">
        <v>1464.8</v>
      </c>
      <c r="H286" s="1" t="str">
        <f>HYPERLINK("https://www.insiel.it/cms/societa-trasparente/09-bandi-di-gara-e-contratti/Atti_amministrazioni_aggiudicatrici/index_ori.html?pCig=Y753975104","Atti della procedura")</f>
        <v>Atti della procedura</v>
      </c>
    </row>
    <row r="287" spans="2:8" x14ac:dyDescent="0.25">
      <c r="B287" s="1" t="s">
        <v>1051</v>
      </c>
      <c r="C287" s="1" t="s">
        <v>1052</v>
      </c>
      <c r="D287" s="1" t="s">
        <v>281</v>
      </c>
      <c r="E287" s="1" t="s">
        <v>281</v>
      </c>
      <c r="F287" s="1" t="s">
        <v>1053</v>
      </c>
      <c r="G287" s="2">
        <v>4696.78</v>
      </c>
      <c r="H287" s="1" t="str">
        <f>HYPERLINK("https://www.insiel.it/cms/societa-trasparente/09-bandi-di-gara-e-contratti/Atti_amministrazioni_aggiudicatrici/index_ori.html?pCig=Y3F39732C6","Atti della procedura")</f>
        <v>Atti della procedura</v>
      </c>
    </row>
    <row r="288" spans="2:8" ht="45" x14ac:dyDescent="0.25">
      <c r="B288" s="1" t="s">
        <v>1054</v>
      </c>
      <c r="C288" s="1" t="s">
        <v>78</v>
      </c>
      <c r="D288" s="1" t="s">
        <v>1055</v>
      </c>
      <c r="E288" s="1" t="s">
        <v>1055</v>
      </c>
      <c r="F288" s="1" t="s">
        <v>1056</v>
      </c>
      <c r="G288" s="2">
        <v>21457.26</v>
      </c>
      <c r="H288" s="1" t="str">
        <f>HYPERLINK("https://www.insiel.it/cms/societa-trasparente/09-bandi-di-gara-e-contratti/Atti_amministrazioni_aggiudicatrici/index_ori.html?pCig=NO","Atti della procedura")</f>
        <v>Atti della procedura</v>
      </c>
    </row>
    <row r="289" spans="2:8" ht="45" x14ac:dyDescent="0.25">
      <c r="B289" s="1" t="s">
        <v>1057</v>
      </c>
      <c r="C289" s="1" t="s">
        <v>1058</v>
      </c>
      <c r="D289" s="1" t="s">
        <v>75</v>
      </c>
      <c r="E289" s="1" t="s">
        <v>75</v>
      </c>
      <c r="F289" s="1" t="s">
        <v>1059</v>
      </c>
      <c r="G289" s="2">
        <v>1488</v>
      </c>
      <c r="H289" s="1" t="str">
        <f>HYPERLINK("https://www.insiel.it/cms/societa-trasparente/09-bandi-di-gara-e-contratti/Atti_amministrazioni_aggiudicatrici/index_ori.html?pCig=Z0D3972938","Atti della procedura")</f>
        <v>Atti della procedura</v>
      </c>
    </row>
    <row r="290" spans="2:8" ht="45" x14ac:dyDescent="0.25">
      <c r="B290" s="1" t="s">
        <v>1060</v>
      </c>
      <c r="C290" s="1" t="s">
        <v>1061</v>
      </c>
      <c r="D290" s="1" t="s">
        <v>273</v>
      </c>
      <c r="E290" s="1" t="s">
        <v>273</v>
      </c>
      <c r="F290" s="1" t="s">
        <v>1062</v>
      </c>
      <c r="G290" s="2">
        <v>39000</v>
      </c>
      <c r="H290" s="1" t="str">
        <f>HYPERLINK("https://www.insiel.it/cms/societa-trasparente/09-bandi-di-gara-e-contratti/Atti_amministrazioni_aggiudicatrici/index_ori.html?pCig=ZA5396D5AB","Atti della procedura")</f>
        <v>Atti della procedura</v>
      </c>
    </row>
    <row r="291" spans="2:8" ht="45" x14ac:dyDescent="0.25">
      <c r="B291" s="1" t="s">
        <v>1063</v>
      </c>
      <c r="C291" s="1" t="s">
        <v>1064</v>
      </c>
      <c r="D291" s="1" t="s">
        <v>1065</v>
      </c>
      <c r="E291" s="1" t="s">
        <v>1065</v>
      </c>
      <c r="F291" s="1" t="s">
        <v>1066</v>
      </c>
      <c r="G291" s="2">
        <v>75.599999999999994</v>
      </c>
      <c r="H291" s="1" t="str">
        <f>HYPERLINK("https://www.insiel.it/cms/societa-trasparente/09-bandi-di-gara-e-contratti/Atti_amministrazioni_aggiudicatrici/index_ori.html?pCig=YA0396F0C1","Atti della procedura")</f>
        <v>Atti della procedura</v>
      </c>
    </row>
    <row r="292" spans="2:8" ht="30" x14ac:dyDescent="0.25">
      <c r="B292" s="1" t="s">
        <v>1067</v>
      </c>
      <c r="C292" s="1" t="s">
        <v>1068</v>
      </c>
      <c r="D292" s="1" t="s">
        <v>1069</v>
      </c>
      <c r="E292" s="1" t="s">
        <v>1069</v>
      </c>
      <c r="F292" s="1" t="s">
        <v>1070</v>
      </c>
      <c r="H292" s="1" t="str">
        <f>HYPERLINK("https://www.insiel.it/cms/societa-trasparente/09-bandi-di-gara-e-contratti/Atti_amministrazioni_aggiudicatrici/index_ori.html?pCig=YDB396D198","Atti della procedura")</f>
        <v>Atti della procedura</v>
      </c>
    </row>
    <row r="293" spans="2:8" ht="45" x14ac:dyDescent="0.25">
      <c r="B293" s="1" t="s">
        <v>1071</v>
      </c>
      <c r="C293" s="1" t="s">
        <v>1072</v>
      </c>
      <c r="D293" s="1" t="s">
        <v>1073</v>
      </c>
      <c r="E293" s="1" t="s">
        <v>1073</v>
      </c>
      <c r="F293" s="1" t="s">
        <v>1074</v>
      </c>
      <c r="G293" s="2">
        <v>236</v>
      </c>
      <c r="H293" s="1" t="str">
        <f>HYPERLINK("https://www.insiel.it/cms/societa-trasparente/09-bandi-di-gara-e-contratti/Atti_amministrazioni_aggiudicatrici/index_ori.html?pCig=Y353974F74","Atti della procedura")</f>
        <v>Atti della procedura</v>
      </c>
    </row>
    <row r="294" spans="2:8" x14ac:dyDescent="0.25">
      <c r="B294" s="1" t="s">
        <v>1075</v>
      </c>
      <c r="C294" s="1" t="s">
        <v>1076</v>
      </c>
      <c r="D294" s="1" t="s">
        <v>1077</v>
      </c>
      <c r="E294" s="1" t="s">
        <v>1077</v>
      </c>
      <c r="F294" s="1" t="s">
        <v>1078</v>
      </c>
      <c r="G294" s="2">
        <v>2510</v>
      </c>
      <c r="H294" s="1" t="str">
        <f>HYPERLINK("https://www.insiel.it/cms/societa-trasparente/09-bandi-di-gara-e-contratti/Atti_amministrazioni_aggiudicatrici/index_ori.html?pCig=YA7396996B","Atti della procedura")</f>
        <v>Atti della procedura</v>
      </c>
    </row>
    <row r="295" spans="2:8" ht="30" x14ac:dyDescent="0.25">
      <c r="B295" s="1" t="s">
        <v>1079</v>
      </c>
      <c r="C295" s="1" t="s">
        <v>78</v>
      </c>
      <c r="D295" s="1" t="s">
        <v>79</v>
      </c>
      <c r="E295" s="1" t="s">
        <v>79</v>
      </c>
      <c r="F295" s="1" t="s">
        <v>1080</v>
      </c>
      <c r="G295" s="2">
        <v>865.17</v>
      </c>
      <c r="H295" s="1" t="str">
        <f>HYPERLINK("https://www.insiel.it/cms/societa-trasparente/09-bandi-di-gara-e-contratti/Atti_amministrazioni_aggiudicatrici/index_ori.html?pCig=NO","Atti della procedura")</f>
        <v>Atti della procedura</v>
      </c>
    </row>
    <row r="296" spans="2:8" x14ac:dyDescent="0.25">
      <c r="B296" s="1" t="s">
        <v>1081</v>
      </c>
      <c r="C296" s="1" t="s">
        <v>1082</v>
      </c>
      <c r="D296" s="1" t="s">
        <v>1083</v>
      </c>
      <c r="E296" s="1" t="s">
        <v>1083</v>
      </c>
      <c r="F296" s="1" t="s">
        <v>1084</v>
      </c>
      <c r="G296" s="2">
        <v>5196</v>
      </c>
      <c r="H296" s="1" t="str">
        <f>HYPERLINK("https://www.insiel.it/cms/societa-trasparente/09-bandi-di-gara-e-contratti/Atti_amministrazioni_aggiudicatrici/index_ori.html?pCig=Y5239831EA","Atti della procedura")</f>
        <v>Atti della procedura</v>
      </c>
    </row>
    <row r="297" spans="2:8" x14ac:dyDescent="0.25">
      <c r="B297" s="1" t="s">
        <v>1085</v>
      </c>
      <c r="C297" s="1" t="s">
        <v>1086</v>
      </c>
      <c r="D297" s="1" t="s">
        <v>1087</v>
      </c>
      <c r="E297" s="1" t="s">
        <v>1087</v>
      </c>
      <c r="F297" s="1" t="s">
        <v>1088</v>
      </c>
      <c r="G297" s="2">
        <v>3000</v>
      </c>
      <c r="H297" s="1" t="str">
        <f>HYPERLINK("https://www.insiel.it/cms/societa-trasparente/09-bandi-di-gara-e-contratti/Atti_amministrazioni_aggiudicatrici/index_ori.html?pCig=YD439602CA","Atti della procedura")</f>
        <v>Atti della procedura</v>
      </c>
    </row>
    <row r="298" spans="2:8" x14ac:dyDescent="0.25">
      <c r="B298" s="1" t="s">
        <v>1089</v>
      </c>
      <c r="C298" s="1" t="s">
        <v>1090</v>
      </c>
      <c r="D298" s="1" t="s">
        <v>1091</v>
      </c>
      <c r="E298" s="1" t="s">
        <v>1091</v>
      </c>
      <c r="F298" s="1" t="s">
        <v>1092</v>
      </c>
      <c r="G298" s="2">
        <v>964.29</v>
      </c>
      <c r="H298" s="1" t="str">
        <f>HYPERLINK("https://www.insiel.it/cms/societa-trasparente/09-bandi-di-gara-e-contratti/Atti_amministrazioni_aggiudicatrici/index_ori.html?pCig=Y03395FF67","Atti della procedura")</f>
        <v>Atti della procedura</v>
      </c>
    </row>
    <row r="299" spans="2:8" ht="30" x14ac:dyDescent="0.25">
      <c r="B299" s="1" t="s">
        <v>1093</v>
      </c>
      <c r="C299" s="1" t="s">
        <v>1094</v>
      </c>
      <c r="D299" s="1" t="s">
        <v>1095</v>
      </c>
      <c r="E299" s="1" t="s">
        <v>1095</v>
      </c>
      <c r="F299" s="1" t="s">
        <v>1096</v>
      </c>
      <c r="G299" s="2">
        <v>39776.71</v>
      </c>
      <c r="H299" s="1" t="str">
        <f>HYPERLINK("https://www.insiel.it/cms/societa-trasparente/09-bandi-di-gara-e-contratti/Atti_amministrazioni_aggiudicatrici/index_ori.html?pCig=Y5639ACEB1","Atti della procedura")</f>
        <v>Atti della procedura</v>
      </c>
    </row>
    <row r="300" spans="2:8" x14ac:dyDescent="0.25">
      <c r="B300" s="1" t="s">
        <v>1097</v>
      </c>
      <c r="C300" s="1" t="s">
        <v>1098</v>
      </c>
      <c r="D300" s="1" t="s">
        <v>814</v>
      </c>
      <c r="E300" s="1" t="s">
        <v>814</v>
      </c>
      <c r="F300" s="1" t="s">
        <v>1099</v>
      </c>
      <c r="G300" s="2">
        <v>6550</v>
      </c>
      <c r="H300" s="1" t="str">
        <f>HYPERLINK("https://www.insiel.it/cms/societa-trasparente/09-bandi-di-gara-e-contratti/Atti_amministrazioni_aggiudicatrici/index_ori.html?pCig=Y9C394E225","Atti della procedura")</f>
        <v>Atti della procedura</v>
      </c>
    </row>
    <row r="301" spans="2:8" ht="30" x14ac:dyDescent="0.25">
      <c r="B301" s="1" t="s">
        <v>1100</v>
      </c>
      <c r="C301" s="1" t="s">
        <v>1101</v>
      </c>
      <c r="D301" s="1" t="s">
        <v>1102</v>
      </c>
      <c r="E301" s="1" t="s">
        <v>1102</v>
      </c>
      <c r="F301" s="1" t="s">
        <v>1103</v>
      </c>
      <c r="G301" s="2">
        <v>2799.2</v>
      </c>
      <c r="H301" s="1" t="str">
        <f>HYPERLINK("https://www.insiel.it/cms/societa-trasparente/09-bandi-di-gara-e-contratti/Atti_amministrazioni_aggiudicatrici/index_ori.html?pCig=Y89394BCAB","Atti della procedura")</f>
        <v>Atti della procedura</v>
      </c>
    </row>
    <row r="302" spans="2:8" x14ac:dyDescent="0.25">
      <c r="B302" s="1" t="s">
        <v>1104</v>
      </c>
      <c r="D302" s="1" t="s">
        <v>630</v>
      </c>
      <c r="E302" s="1" t="s">
        <v>630</v>
      </c>
      <c r="F302" s="1" t="s">
        <v>1105</v>
      </c>
      <c r="G302" s="2">
        <v>3700</v>
      </c>
    </row>
    <row r="303" spans="2:8" x14ac:dyDescent="0.25">
      <c r="B303" s="1" t="s">
        <v>1106</v>
      </c>
      <c r="C303" s="1" t="s">
        <v>1107</v>
      </c>
      <c r="D303" s="1" t="s">
        <v>1108</v>
      </c>
      <c r="E303" s="1" t="s">
        <v>1108</v>
      </c>
      <c r="F303" s="1" t="s">
        <v>1109</v>
      </c>
      <c r="G303" s="2">
        <v>4500</v>
      </c>
      <c r="H303" s="1" t="str">
        <f>HYPERLINK("https://www.insiel.it/cms/societa-trasparente/09-bandi-di-gara-e-contratti/Atti_amministrazioni_aggiudicatrici/index_ori.html?pCig=Y353940C18","Atti della procedura")</f>
        <v>Atti della procedura</v>
      </c>
    </row>
    <row r="304" spans="2:8" ht="30" x14ac:dyDescent="0.25">
      <c r="B304" s="1" t="s">
        <v>1110</v>
      </c>
      <c r="C304" s="1" t="s">
        <v>1111</v>
      </c>
      <c r="D304" s="1" t="s">
        <v>1112</v>
      </c>
      <c r="E304" s="1" t="s">
        <v>1112</v>
      </c>
      <c r="F304" s="1" t="s">
        <v>1113</v>
      </c>
      <c r="G304" s="2">
        <v>3795</v>
      </c>
      <c r="H304" s="1" t="str">
        <f>HYPERLINK("https://www.insiel.it/cms/societa-trasparente/09-bandi-di-gara-e-contratti/Atti_amministrazioni_aggiudicatrici/index_ori.html?pCig=YA8393F334","Atti della procedura")</f>
        <v>Atti della procedura</v>
      </c>
    </row>
    <row r="305" spans="2:8" ht="30" x14ac:dyDescent="0.25">
      <c r="B305" s="1" t="s">
        <v>1114</v>
      </c>
      <c r="C305" s="1" t="s">
        <v>1115</v>
      </c>
      <c r="D305" s="1" t="s">
        <v>455</v>
      </c>
      <c r="E305" s="1" t="s">
        <v>455</v>
      </c>
      <c r="F305" s="1" t="s">
        <v>1116</v>
      </c>
      <c r="G305" s="2">
        <v>132180</v>
      </c>
      <c r="H305" s="1" t="str">
        <f>HYPERLINK("https://www.insiel.it/cms/societa-trasparente/09-bandi-di-gara-e-contratti/Atti_amministrazioni_aggiudicatrici/index_ori.html?pCig=9564120181","Atti della procedura")</f>
        <v>Atti della procedura</v>
      </c>
    </row>
    <row r="306" spans="2:8" ht="30" x14ac:dyDescent="0.25">
      <c r="B306" s="1" t="s">
        <v>1117</v>
      </c>
      <c r="C306" s="1" t="s">
        <v>1118</v>
      </c>
      <c r="D306" s="1" t="s">
        <v>1119</v>
      </c>
      <c r="E306" s="1" t="s">
        <v>1119</v>
      </c>
      <c r="F306" s="1" t="s">
        <v>1120</v>
      </c>
      <c r="G306" s="2">
        <v>16715</v>
      </c>
      <c r="H306" s="1" t="str">
        <f>HYPERLINK("https://www.insiel.it/cms/societa-trasparente/09-bandi-di-gara-e-contratti/Atti_amministrazioni_aggiudicatrici/index_ori.html?pCig=YEA393C157","Atti della procedura")</f>
        <v>Atti della procedura</v>
      </c>
    </row>
    <row r="307" spans="2:8" x14ac:dyDescent="0.25">
      <c r="B307" s="1" t="s">
        <v>1121</v>
      </c>
      <c r="C307" s="1" t="s">
        <v>1122</v>
      </c>
      <c r="D307" s="1" t="s">
        <v>1123</v>
      </c>
      <c r="E307" s="1" t="s">
        <v>1123</v>
      </c>
      <c r="F307" s="1" t="s">
        <v>1124</v>
      </c>
      <c r="G307" s="2">
        <v>1758</v>
      </c>
      <c r="H307" s="1" t="str">
        <f>HYPERLINK("https://www.insiel.it/cms/societa-trasparente/09-bandi-di-gara-e-contratti/Atti_amministrazioni_aggiudicatrici/index_ori.html?pCig=YA83944B72","Atti della procedura")</f>
        <v>Atti della procedura</v>
      </c>
    </row>
    <row r="308" spans="2:8" ht="30" x14ac:dyDescent="0.25">
      <c r="B308" s="1" t="s">
        <v>1125</v>
      </c>
      <c r="C308" s="1" t="s">
        <v>1126</v>
      </c>
      <c r="D308" s="1" t="s">
        <v>1127</v>
      </c>
      <c r="E308" s="1" t="s">
        <v>1127</v>
      </c>
      <c r="F308" s="1" t="s">
        <v>1128</v>
      </c>
      <c r="G308" s="2">
        <v>500</v>
      </c>
      <c r="H308" s="1" t="str">
        <f>HYPERLINK("https://www.insiel.it/cms/societa-trasparente/09-bandi-di-gara-e-contratti/Atti_amministrazioni_aggiudicatrici/index_ori.html?pCig=ZAA3930191","Atti della procedura")</f>
        <v>Atti della procedura</v>
      </c>
    </row>
    <row r="309" spans="2:8" ht="30" x14ac:dyDescent="0.25">
      <c r="B309" s="1" t="s">
        <v>1129</v>
      </c>
      <c r="C309" s="1" t="s">
        <v>1130</v>
      </c>
      <c r="D309" s="1" t="s">
        <v>1131</v>
      </c>
      <c r="E309" s="1" t="s">
        <v>1131</v>
      </c>
      <c r="F309" s="1" t="s">
        <v>1132</v>
      </c>
      <c r="G309" s="2">
        <v>40000</v>
      </c>
      <c r="H309" s="1" t="str">
        <f>HYPERLINK("https://www.insiel.it/cms/societa-trasparente/09-bandi-di-gara-e-contratti/Atti_amministrazioni_aggiudicatrici/index_ori.html?pCig=9566090B30","Atti della procedura")</f>
        <v>Atti della procedura</v>
      </c>
    </row>
    <row r="310" spans="2:8" ht="30" x14ac:dyDescent="0.25">
      <c r="B310" s="1" t="s">
        <v>1133</v>
      </c>
      <c r="C310" s="1" t="s">
        <v>1134</v>
      </c>
      <c r="D310" s="1" t="s">
        <v>1135</v>
      </c>
      <c r="E310" s="1" t="s">
        <v>1135</v>
      </c>
      <c r="F310" s="1" t="s">
        <v>1136</v>
      </c>
      <c r="G310" s="2">
        <v>1410.57</v>
      </c>
      <c r="H310" s="1" t="str">
        <f>HYPERLINK("https://www.insiel.it/cms/societa-trasparente/09-bandi-di-gara-e-contratti/Atti_amministrazioni_aggiudicatrici/index_ori.html?pCig=YF63934FE6","Atti della procedura")</f>
        <v>Atti della procedura</v>
      </c>
    </row>
    <row r="311" spans="2:8" ht="30" x14ac:dyDescent="0.25">
      <c r="B311" s="1" t="s">
        <v>1137</v>
      </c>
      <c r="C311" s="1" t="s">
        <v>1138</v>
      </c>
      <c r="D311" s="1" t="s">
        <v>1139</v>
      </c>
      <c r="E311" s="1" t="s">
        <v>1139</v>
      </c>
      <c r="F311" s="1" t="s">
        <v>1140</v>
      </c>
      <c r="G311" s="2">
        <v>71.5</v>
      </c>
      <c r="H311" s="1" t="str">
        <f>HYPERLINK("https://www.insiel.it/cms/societa-trasparente/09-bandi-di-gara-e-contratti/Atti_amministrazioni_aggiudicatrici/index_ori.html?pCig=YAF3934E69","Atti della procedura")</f>
        <v>Atti della procedura</v>
      </c>
    </row>
    <row r="312" spans="2:8" ht="30" x14ac:dyDescent="0.25">
      <c r="B312" s="1" t="s">
        <v>1141</v>
      </c>
      <c r="C312" s="1" t="s">
        <v>1142</v>
      </c>
      <c r="D312" s="1" t="s">
        <v>199</v>
      </c>
      <c r="E312" s="1" t="s">
        <v>199</v>
      </c>
      <c r="F312" s="1" t="s">
        <v>1143</v>
      </c>
      <c r="G312" s="2">
        <v>17200</v>
      </c>
      <c r="H312" s="1" t="str">
        <f>HYPERLINK("https://www.insiel.it/cms/societa-trasparente/09-bandi-di-gara-e-contratti/Atti_amministrazioni_aggiudicatrici/index_ori.html?pCig=Y2C392D1E1","Atti della procedura")</f>
        <v>Atti della procedura</v>
      </c>
    </row>
    <row r="313" spans="2:8" x14ac:dyDescent="0.25">
      <c r="B313" s="1" t="s">
        <v>1144</v>
      </c>
      <c r="C313" s="1" t="s">
        <v>1145</v>
      </c>
      <c r="D313" s="1" t="s">
        <v>997</v>
      </c>
      <c r="E313" s="1" t="s">
        <v>997</v>
      </c>
      <c r="F313" s="1" t="s">
        <v>998</v>
      </c>
      <c r="G313" s="2">
        <v>8512</v>
      </c>
      <c r="H313" s="1" t="str">
        <f>HYPERLINK("https://www.insiel.it/cms/societa-trasparente/09-bandi-di-gara-e-contratti/Atti_amministrazioni_aggiudicatrici/index_ori.html?pCig=Y6A392B28C","Atti della procedura")</f>
        <v>Atti della procedura</v>
      </c>
    </row>
    <row r="314" spans="2:8" x14ac:dyDescent="0.25">
      <c r="B314" s="1" t="s">
        <v>1146</v>
      </c>
      <c r="C314" s="1" t="s">
        <v>1147</v>
      </c>
      <c r="D314" s="1" t="s">
        <v>99</v>
      </c>
      <c r="E314" s="1" t="s">
        <v>99</v>
      </c>
      <c r="F314" s="1" t="s">
        <v>1148</v>
      </c>
      <c r="G314" s="2">
        <v>3450</v>
      </c>
      <c r="H314" s="1" t="str">
        <f>HYPERLINK("https://www.insiel.it/cms/societa-trasparente/09-bandi-di-gara-e-contratti/Atti_amministrazioni_aggiudicatrici/index_ori.html?pCig=Z8B39021B4","Atti della procedura")</f>
        <v>Atti della procedura</v>
      </c>
    </row>
    <row r="315" spans="2:8" x14ac:dyDescent="0.25">
      <c r="B315" s="1" t="s">
        <v>1149</v>
      </c>
      <c r="C315" s="1" t="s">
        <v>1150</v>
      </c>
      <c r="D315" s="1" t="s">
        <v>27</v>
      </c>
      <c r="E315" s="1" t="s">
        <v>27</v>
      </c>
      <c r="F315" s="1" t="s">
        <v>1151</v>
      </c>
      <c r="G315" s="2">
        <v>3528</v>
      </c>
      <c r="H315" s="1" t="str">
        <f>HYPERLINK("https://www.insiel.it/cms/societa-trasparente/09-bandi-di-gara-e-contratti/Atti_amministrazioni_aggiudicatrici/index_ori.html?pCig=Y8439244E1","Atti della procedura")</f>
        <v>Atti della procedura</v>
      </c>
    </row>
    <row r="316" spans="2:8" ht="30" x14ac:dyDescent="0.25">
      <c r="B316" s="1" t="s">
        <v>1152</v>
      </c>
      <c r="C316" s="1" t="s">
        <v>1153</v>
      </c>
      <c r="D316" s="1" t="s">
        <v>1154</v>
      </c>
      <c r="E316" s="1" t="s">
        <v>1154</v>
      </c>
      <c r="F316" s="1" t="s">
        <v>1155</v>
      </c>
      <c r="G316" s="2">
        <v>49000</v>
      </c>
      <c r="H316" s="1" t="str">
        <f>HYPERLINK("https://www.insiel.it/cms/societa-trasparente/09-bandi-di-gara-e-contratti/Atti_amministrazioni_aggiudicatrici/index_ori.html?pCig=95592953C9","Atti della procedura")</f>
        <v>Atti della procedura</v>
      </c>
    </row>
    <row r="317" spans="2:8" x14ac:dyDescent="0.25">
      <c r="B317" s="1" t="s">
        <v>1156</v>
      </c>
      <c r="C317" s="1" t="s">
        <v>1157</v>
      </c>
      <c r="D317" s="1" t="s">
        <v>1158</v>
      </c>
      <c r="E317" s="1" t="s">
        <v>1158</v>
      </c>
      <c r="F317" s="1" t="s">
        <v>1159</v>
      </c>
      <c r="G317" s="2">
        <v>7800</v>
      </c>
      <c r="H317" s="1" t="str">
        <f>HYPERLINK("https://www.insiel.it/cms/societa-trasparente/09-bandi-di-gara-e-contratti/Atti_amministrazioni_aggiudicatrici/index_ori.html?pCig=YF9394CD21","Atti della procedura")</f>
        <v>Atti della procedura</v>
      </c>
    </row>
    <row r="318" spans="2:8" x14ac:dyDescent="0.25">
      <c r="B318" s="1" t="s">
        <v>1160</v>
      </c>
      <c r="C318" s="1" t="s">
        <v>1161</v>
      </c>
      <c r="D318" s="1" t="s">
        <v>1162</v>
      </c>
      <c r="E318" s="1" t="s">
        <v>1163</v>
      </c>
      <c r="F318" s="1" t="s">
        <v>1164</v>
      </c>
      <c r="G318" s="2">
        <v>5370</v>
      </c>
      <c r="H318" s="1" t="str">
        <f>HYPERLINK("https://www.insiel.it/cms/societa-trasparente/09-bandi-di-gara-e-contratti/Atti_amministrazioni_aggiudicatrici/index_ori.html?pCig=Y50390EB77","Atti della procedura")</f>
        <v>Atti della procedura</v>
      </c>
    </row>
    <row r="319" spans="2:8" ht="30" x14ac:dyDescent="0.25">
      <c r="B319" s="1" t="s">
        <v>1165</v>
      </c>
      <c r="C319" s="1" t="s">
        <v>1166</v>
      </c>
      <c r="D319" s="1" t="s">
        <v>1167</v>
      </c>
      <c r="E319" s="1" t="s">
        <v>1167</v>
      </c>
      <c r="F319" s="1" t="s">
        <v>1168</v>
      </c>
      <c r="G319" s="2">
        <v>3803.51</v>
      </c>
      <c r="H319" s="1" t="str">
        <f>HYPERLINK("https://www.insiel.it/cms/societa-trasparente/09-bandi-di-gara-e-contratti/Atti_amministrazioni_aggiudicatrici/index_ori.html?pCig=YEA390E2F8","Atti della procedura")</f>
        <v>Atti della procedura</v>
      </c>
    </row>
    <row r="320" spans="2:8" x14ac:dyDescent="0.25">
      <c r="B320" s="1" t="s">
        <v>1169</v>
      </c>
      <c r="C320" s="1" t="s">
        <v>1170</v>
      </c>
      <c r="D320" s="1" t="s">
        <v>300</v>
      </c>
      <c r="E320" s="1" t="s">
        <v>300</v>
      </c>
      <c r="F320" s="1" t="s">
        <v>1171</v>
      </c>
      <c r="G320" s="2">
        <v>23115.46</v>
      </c>
      <c r="H320" s="1" t="str">
        <f>HYPERLINK("https://www.insiel.it/cms/societa-trasparente/09-bandi-di-gara-e-contratti/Atti_amministrazioni_aggiudicatrici/index_ori.html?pCig=Y2E3991772","Atti della procedura")</f>
        <v>Atti della procedura</v>
      </c>
    </row>
    <row r="321" spans="2:8" x14ac:dyDescent="0.25">
      <c r="B321" s="1" t="s">
        <v>1172</v>
      </c>
      <c r="C321" s="1" t="s">
        <v>1173</v>
      </c>
      <c r="D321" s="1" t="s">
        <v>1174</v>
      </c>
      <c r="E321" s="1" t="s">
        <v>1174</v>
      </c>
      <c r="F321" s="1" t="s">
        <v>1175</v>
      </c>
      <c r="G321" s="2">
        <v>10000</v>
      </c>
      <c r="H321" s="1" t="str">
        <f>HYPERLINK("https://www.insiel.it/cms/societa-trasparente/09-bandi-di-gara-e-contratti/Atti_amministrazioni_aggiudicatrici/index_ori.html?pCig=Y4138FD0F8","Atti della procedura")</f>
        <v>Atti della procedura</v>
      </c>
    </row>
    <row r="322" spans="2:8" ht="45" x14ac:dyDescent="0.25">
      <c r="B322" s="1" t="s">
        <v>1176</v>
      </c>
      <c r="C322" s="1" t="s">
        <v>1177</v>
      </c>
      <c r="D322" s="1" t="s">
        <v>1178</v>
      </c>
      <c r="E322" s="1" t="s">
        <v>1178</v>
      </c>
      <c r="F322" s="1" t="s">
        <v>1179</v>
      </c>
      <c r="G322" s="2">
        <v>763</v>
      </c>
      <c r="H322" s="1" t="str">
        <f>HYPERLINK("https://www.insiel.it/cms/societa-trasparente/09-bandi-di-gara-e-contratti/Atti_amministrazioni_aggiudicatrici/index_ori.html?pCig=YC738FBA42","Atti della procedura")</f>
        <v>Atti della procedura</v>
      </c>
    </row>
    <row r="323" spans="2:8" ht="30" x14ac:dyDescent="0.25">
      <c r="B323" s="1" t="s">
        <v>1180</v>
      </c>
      <c r="C323" s="1" t="s">
        <v>1181</v>
      </c>
      <c r="D323" s="1" t="s">
        <v>1182</v>
      </c>
      <c r="E323" s="1" t="s">
        <v>1182</v>
      </c>
      <c r="F323" s="1" t="s">
        <v>1183</v>
      </c>
      <c r="G323" s="2">
        <v>39936</v>
      </c>
      <c r="H323" s="1" t="str">
        <f>HYPERLINK("https://www.insiel.it/cms/societa-trasparente/09-bandi-di-gara-e-contratti/Atti_amministrazioni_aggiudicatrici/index_ori.html?pCig=Y61391D57A","Atti della procedura")</f>
        <v>Atti della procedura</v>
      </c>
    </row>
    <row r="324" spans="2:8" ht="60" x14ac:dyDescent="0.25">
      <c r="B324" s="1" t="s">
        <v>1184</v>
      </c>
      <c r="C324" s="1" t="s">
        <v>1185</v>
      </c>
      <c r="D324" s="1" t="s">
        <v>1186</v>
      </c>
      <c r="E324" s="1" t="s">
        <v>1186</v>
      </c>
      <c r="F324" s="1" t="s">
        <v>1187</v>
      </c>
      <c r="G324" s="2">
        <v>138310</v>
      </c>
      <c r="H324" s="1" t="str">
        <f>HYPERLINK("https://www.insiel.it/cms/societa-trasparente/09-bandi-di-gara-e-contratti/Atti_amministrazioni_aggiudicatrici/index_ori.html?pCig=9625314463","Atti della procedura")</f>
        <v>Atti della procedura</v>
      </c>
    </row>
    <row r="325" spans="2:8" x14ac:dyDescent="0.25">
      <c r="B325" s="1" t="s">
        <v>1188</v>
      </c>
      <c r="C325" s="1" t="s">
        <v>1189</v>
      </c>
      <c r="D325" s="1" t="s">
        <v>511</v>
      </c>
      <c r="E325" s="1" t="s">
        <v>511</v>
      </c>
      <c r="F325" s="1" t="s">
        <v>512</v>
      </c>
      <c r="G325" s="2">
        <v>530.5</v>
      </c>
      <c r="H325" s="1" t="str">
        <f>HYPERLINK("https://www.insiel.it/cms/societa-trasparente/09-bandi-di-gara-e-contratti/Atti_amministrazioni_aggiudicatrici/index_ori.html?pCig=Y0E38ECB2A","Atti della procedura")</f>
        <v>Atti della procedura</v>
      </c>
    </row>
    <row r="326" spans="2:8" ht="30" x14ac:dyDescent="0.25">
      <c r="B326" s="1" t="s">
        <v>1190</v>
      </c>
      <c r="C326" s="1" t="s">
        <v>1191</v>
      </c>
      <c r="D326" s="1" t="s">
        <v>1192</v>
      </c>
      <c r="E326" s="1" t="s">
        <v>1192</v>
      </c>
      <c r="F326" s="1" t="s">
        <v>1193</v>
      </c>
      <c r="G326" s="2">
        <v>2059.7800000000002</v>
      </c>
      <c r="H326" s="1" t="str">
        <f>HYPERLINK("https://www.insiel.it/cms/societa-trasparente/09-bandi-di-gara-e-contratti/Atti_amministrazioni_aggiudicatrici/index_ori.html?pCig=YCA38EF408","Atti della procedura")</f>
        <v>Atti della procedura</v>
      </c>
    </row>
    <row r="327" spans="2:8" x14ac:dyDescent="0.25">
      <c r="B327" s="1" t="s">
        <v>1194</v>
      </c>
      <c r="C327" s="1" t="s">
        <v>1195</v>
      </c>
      <c r="D327" s="1" t="s">
        <v>149</v>
      </c>
      <c r="E327" s="1" t="s">
        <v>149</v>
      </c>
      <c r="F327" s="1" t="s">
        <v>1196</v>
      </c>
      <c r="G327" s="2">
        <v>120</v>
      </c>
      <c r="H327" s="1" t="str">
        <f>HYPERLINK("https://www.insiel.it/cms/societa-trasparente/09-bandi-di-gara-e-contratti/Atti_amministrazioni_aggiudicatrici/index_ori.html?pCig=Y5139313BD","Atti della procedura")</f>
        <v>Atti della procedura</v>
      </c>
    </row>
    <row r="328" spans="2:8" ht="30" x14ac:dyDescent="0.25">
      <c r="B328" s="1" t="s">
        <v>1197</v>
      </c>
      <c r="C328" s="1" t="s">
        <v>1198</v>
      </c>
      <c r="D328" s="1" t="s">
        <v>1199</v>
      </c>
      <c r="E328" s="1" t="s">
        <v>1199</v>
      </c>
      <c r="F328" s="1" t="s">
        <v>1200</v>
      </c>
      <c r="G328" s="2">
        <v>2640</v>
      </c>
      <c r="H328" s="1" t="str">
        <f>HYPERLINK("https://www.insiel.it/cms/societa-trasparente/09-bandi-di-gara-e-contratti/Atti_amministrazioni_aggiudicatrici/index_ori.html?pCig=Y7238E3893","Atti della procedura")</f>
        <v>Atti della procedura</v>
      </c>
    </row>
    <row r="329" spans="2:8" ht="30" x14ac:dyDescent="0.25">
      <c r="B329" s="1" t="s">
        <v>1201</v>
      </c>
      <c r="C329" s="1" t="s">
        <v>1202</v>
      </c>
      <c r="D329" s="1" t="s">
        <v>1203</v>
      </c>
      <c r="E329" s="1" t="s">
        <v>27</v>
      </c>
      <c r="F329" s="1" t="s">
        <v>1204</v>
      </c>
      <c r="G329" s="2">
        <v>114753</v>
      </c>
      <c r="H329" s="1" t="str">
        <f>HYPERLINK("https://www.insiel.it/cms/societa-trasparente/09-bandi-di-gara-e-contratti/Atti_amministrazioni_aggiudicatrici/index_ori.html?pCig=9530557071","Atti della procedura")</f>
        <v>Atti della procedura</v>
      </c>
    </row>
    <row r="330" spans="2:8" ht="30" x14ac:dyDescent="0.25">
      <c r="B330" s="1" t="s">
        <v>1205</v>
      </c>
      <c r="C330" s="1" t="s">
        <v>1206</v>
      </c>
      <c r="D330" s="1" t="s">
        <v>1207</v>
      </c>
      <c r="E330" s="1" t="s">
        <v>1207</v>
      </c>
      <c r="F330" s="1" t="s">
        <v>1208</v>
      </c>
      <c r="G330" s="2">
        <v>7565</v>
      </c>
      <c r="H330" s="1" t="str">
        <f>HYPERLINK("https://www.insiel.it/cms/societa-trasparente/09-bandi-di-gara-e-contratti/Atti_amministrazioni_aggiudicatrici/index_ori.html?pCig=Y4C38E2291","Atti della procedura")</f>
        <v>Atti della procedura</v>
      </c>
    </row>
    <row r="331" spans="2:8" ht="45" x14ac:dyDescent="0.25">
      <c r="B331" s="1" t="s">
        <v>1209</v>
      </c>
      <c r="C331" s="1" t="s">
        <v>1210</v>
      </c>
      <c r="D331" s="1" t="s">
        <v>1211</v>
      </c>
      <c r="E331" s="1" t="s">
        <v>1212</v>
      </c>
      <c r="F331" s="1" t="s">
        <v>1213</v>
      </c>
      <c r="G331" s="2">
        <v>129630</v>
      </c>
      <c r="H331" s="1" t="str">
        <f>HYPERLINK("https://www.insiel.it/cms/societa-trasparente/09-bandi-di-gara-e-contratti/Atti_amministrazioni_aggiudicatrici/index_ori.html?pCig=9523900AE6","Atti della procedura")</f>
        <v>Atti della procedura</v>
      </c>
    </row>
    <row r="332" spans="2:8" ht="30" x14ac:dyDescent="0.25">
      <c r="B332" s="1" t="s">
        <v>1214</v>
      </c>
      <c r="C332" s="1" t="s">
        <v>1215</v>
      </c>
      <c r="D332" s="1" t="s">
        <v>1216</v>
      </c>
      <c r="E332" s="1" t="s">
        <v>1217</v>
      </c>
      <c r="F332" s="1" t="s">
        <v>1218</v>
      </c>
      <c r="G332" s="2">
        <v>8000</v>
      </c>
      <c r="H332" s="1" t="str">
        <f>HYPERLINK("https://www.insiel.it/cms/societa-trasparente/09-bandi-di-gara-e-contratti/Atti_amministrazioni_aggiudicatrici/index_ori.html?pCig=Y4F38DBC6D","Atti della procedura")</f>
        <v>Atti della procedura</v>
      </c>
    </row>
    <row r="333" spans="2:8" ht="30" x14ac:dyDescent="0.25">
      <c r="B333" s="1" t="s">
        <v>1219</v>
      </c>
      <c r="C333" s="1" t="s">
        <v>1220</v>
      </c>
      <c r="D333" s="1" t="s">
        <v>1221</v>
      </c>
      <c r="E333" s="1" t="s">
        <v>1221</v>
      </c>
      <c r="F333" s="1" t="s">
        <v>1222</v>
      </c>
      <c r="G333" s="2">
        <v>28499</v>
      </c>
      <c r="H333" s="1" t="str">
        <f>HYPERLINK("https://www.insiel.it/cms/societa-trasparente/09-bandi-di-gara-e-contratti/Atti_amministrazioni_aggiudicatrici/index_ori.html?pCig=Y1C390A39A","Atti della procedura")</f>
        <v>Atti della procedura</v>
      </c>
    </row>
    <row r="334" spans="2:8" ht="45" x14ac:dyDescent="0.25">
      <c r="B334" s="1" t="s">
        <v>1223</v>
      </c>
      <c r="C334" s="1" t="s">
        <v>1224</v>
      </c>
      <c r="D334" s="1" t="s">
        <v>75</v>
      </c>
      <c r="E334" s="1" t="s">
        <v>75</v>
      </c>
      <c r="F334" s="1" t="s">
        <v>1225</v>
      </c>
      <c r="G334" s="2">
        <v>1488</v>
      </c>
      <c r="H334" s="1" t="str">
        <f>HYPERLINK("https://www.insiel.it/cms/societa-trasparente/09-bandi-di-gara-e-contratti/Atti_amministrazioni_aggiudicatrici/index_ori.html?pCig=YB038DDE6A","Atti della procedura")</f>
        <v>Atti della procedura</v>
      </c>
    </row>
    <row r="335" spans="2:8" ht="30" x14ac:dyDescent="0.25">
      <c r="B335" s="1" t="s">
        <v>1226</v>
      </c>
      <c r="C335" s="1" t="s">
        <v>1227</v>
      </c>
      <c r="D335" s="1" t="s">
        <v>1228</v>
      </c>
      <c r="E335" s="1" t="s">
        <v>1228</v>
      </c>
      <c r="F335" s="1" t="s">
        <v>1229</v>
      </c>
      <c r="G335" s="2">
        <v>130000</v>
      </c>
      <c r="H335" s="1" t="str">
        <f>HYPERLINK("https://www.insiel.it/cms/societa-trasparente/09-bandi-di-gara-e-contratti/Atti_amministrazioni_aggiudicatrici/index_ori.html?pCig=9514501E98","Atti della procedura")</f>
        <v>Atti della procedura</v>
      </c>
    </row>
    <row r="336" spans="2:8" ht="45" x14ac:dyDescent="0.25">
      <c r="B336" s="1" t="s">
        <v>1230</v>
      </c>
      <c r="C336" s="1" t="s">
        <v>1231</v>
      </c>
      <c r="D336" s="1" t="s">
        <v>1232</v>
      </c>
      <c r="E336" s="1" t="s">
        <v>1232</v>
      </c>
      <c r="F336" s="1" t="s">
        <v>1233</v>
      </c>
      <c r="G336" s="2">
        <v>240</v>
      </c>
      <c r="H336" s="1" t="str">
        <f>HYPERLINK("https://www.insiel.it/cms/societa-trasparente/09-bandi-di-gara-e-contratti/Atti_amministrazioni_aggiudicatrici/index_ori.html?pCig=Y6138D9FF1","Atti della procedura")</f>
        <v>Atti della procedura</v>
      </c>
    </row>
    <row r="337" spans="2:8" ht="30" x14ac:dyDescent="0.25">
      <c r="B337" s="1" t="s">
        <v>1234</v>
      </c>
      <c r="C337" s="1" t="s">
        <v>78</v>
      </c>
      <c r="D337" s="1" t="s">
        <v>79</v>
      </c>
      <c r="E337" s="1" t="s">
        <v>79</v>
      </c>
      <c r="F337" s="1" t="s">
        <v>1235</v>
      </c>
      <c r="G337" s="2">
        <v>831.84</v>
      </c>
      <c r="H337" s="1" t="str">
        <f>HYPERLINK("https://www.insiel.it/cms/societa-trasparente/09-bandi-di-gara-e-contratti/Atti_amministrazioni_aggiudicatrici/index_ori.html?pCig=NO","Atti della procedura")</f>
        <v>Atti della procedura</v>
      </c>
    </row>
    <row r="338" spans="2:8" x14ac:dyDescent="0.25">
      <c r="B338" s="1" t="s">
        <v>1236</v>
      </c>
      <c r="C338" s="1" t="s">
        <v>1237</v>
      </c>
      <c r="D338" s="1" t="s">
        <v>799</v>
      </c>
      <c r="E338" s="1" t="s">
        <v>799</v>
      </c>
      <c r="F338" s="1" t="s">
        <v>1238</v>
      </c>
      <c r="G338" s="2">
        <v>850</v>
      </c>
      <c r="H338" s="1" t="str">
        <f>HYPERLINK("https://www.insiel.it/cms/societa-trasparente/09-bandi-di-gara-e-contratti/Atti_amministrazioni_aggiudicatrici/index_ori.html?pCig=Y7C38D87D8","Atti della procedura")</f>
        <v>Atti della procedura</v>
      </c>
    </row>
    <row r="339" spans="2:8" ht="30" x14ac:dyDescent="0.25">
      <c r="B339" s="1" t="s">
        <v>1239</v>
      </c>
      <c r="C339" s="1" t="s">
        <v>1240</v>
      </c>
      <c r="D339" s="1" t="s">
        <v>530</v>
      </c>
      <c r="E339" s="1" t="s">
        <v>530</v>
      </c>
      <c r="F339" s="1" t="s">
        <v>1241</v>
      </c>
      <c r="G339" s="2">
        <v>11815</v>
      </c>
      <c r="H339" s="1" t="str">
        <f>HYPERLINK("https://www.insiel.it/cms/societa-trasparente/09-bandi-di-gara-e-contratti/Atti_amministrazioni_aggiudicatrici/index_ori.html?pCig=Y4938D87D3","Atti della procedura")</f>
        <v>Atti della procedura</v>
      </c>
    </row>
    <row r="340" spans="2:8" ht="30" x14ac:dyDescent="0.25">
      <c r="B340" s="1" t="s">
        <v>1242</v>
      </c>
      <c r="C340" s="1" t="s">
        <v>1243</v>
      </c>
      <c r="D340" s="1" t="s">
        <v>1244</v>
      </c>
      <c r="E340" s="1" t="s">
        <v>123</v>
      </c>
      <c r="F340" s="1" t="s">
        <v>1245</v>
      </c>
      <c r="G340" s="2">
        <v>1400</v>
      </c>
      <c r="H340" s="1" t="str">
        <f>HYPERLINK("https://www.insiel.it/cms/societa-trasparente/09-bandi-di-gara-e-contratti/Atti_amministrazioni_aggiudicatrici/index_ori.html?pCig=YAB38D26B3","Atti della procedura")</f>
        <v>Atti della procedura</v>
      </c>
    </row>
    <row r="341" spans="2:8" ht="30" x14ac:dyDescent="0.25">
      <c r="B341" s="1" t="s">
        <v>1246</v>
      </c>
      <c r="C341" s="1" t="s">
        <v>1247</v>
      </c>
      <c r="D341" s="1" t="s">
        <v>1248</v>
      </c>
      <c r="E341" s="1" t="s">
        <v>1248</v>
      </c>
      <c r="F341" s="1" t="s">
        <v>1249</v>
      </c>
      <c r="G341" s="2">
        <v>1500</v>
      </c>
      <c r="H341" s="1" t="str">
        <f>HYPERLINK("https://www.insiel.it/cms/societa-trasparente/09-bandi-di-gara-e-contratti/Atti_amministrazioni_aggiudicatrici/index_ori.html?pCig=Y2B38D2C66","Atti della procedura")</f>
        <v>Atti della procedura</v>
      </c>
    </row>
    <row r="342" spans="2:8" ht="30" x14ac:dyDescent="0.25">
      <c r="B342" s="1" t="s">
        <v>1250</v>
      </c>
      <c r="C342" s="1" t="s">
        <v>1251</v>
      </c>
      <c r="D342" s="1" t="s">
        <v>1252</v>
      </c>
      <c r="E342" s="1" t="s">
        <v>1252</v>
      </c>
      <c r="F342" s="1" t="s">
        <v>1253</v>
      </c>
      <c r="G342" s="2">
        <v>18400</v>
      </c>
      <c r="H342" s="1" t="str">
        <f>HYPERLINK("https://www.insiel.it/cms/societa-trasparente/09-bandi-di-gara-e-contratti/Atti_amministrazioni_aggiudicatrici/index_ori.html?pCig=Y8938D294D","Atti della procedura")</f>
        <v>Atti della procedura</v>
      </c>
    </row>
    <row r="343" spans="2:8" ht="30" x14ac:dyDescent="0.25">
      <c r="B343" s="1" t="s">
        <v>1254</v>
      </c>
      <c r="C343" s="1" t="s">
        <v>1255</v>
      </c>
      <c r="D343" s="1" t="s">
        <v>1256</v>
      </c>
      <c r="E343" s="1" t="s">
        <v>1256</v>
      </c>
      <c r="F343" s="1" t="s">
        <v>1257</v>
      </c>
      <c r="G343" s="2">
        <v>620.91999999999996</v>
      </c>
      <c r="H343" s="1" t="str">
        <f>HYPERLINK("https://www.insiel.it/cms/societa-trasparente/09-bandi-di-gara-e-contratti/Atti_amministrazioni_aggiudicatrici/index_ori.html?pCig=Y6338CC9C2","Atti della procedura")</f>
        <v>Atti della procedura</v>
      </c>
    </row>
    <row r="344" spans="2:8" x14ac:dyDescent="0.25">
      <c r="B344" s="1" t="s">
        <v>1258</v>
      </c>
      <c r="C344" s="1" t="s">
        <v>1259</v>
      </c>
      <c r="D344" s="1" t="s">
        <v>1260</v>
      </c>
      <c r="E344" s="1" t="s">
        <v>1260</v>
      </c>
      <c r="F344" s="1" t="s">
        <v>1261</v>
      </c>
      <c r="G344" s="2">
        <v>1094</v>
      </c>
      <c r="H344" s="1" t="str">
        <f>HYPERLINK("https://www.insiel.it/cms/societa-trasparente/09-bandi-di-gara-e-contratti/Atti_amministrazioni_aggiudicatrici/index_ori.html?pCig=Y9A38CC10D","Atti della procedura")</f>
        <v>Atti della procedura</v>
      </c>
    </row>
    <row r="345" spans="2:8" x14ac:dyDescent="0.25">
      <c r="B345" s="1" t="s">
        <v>1262</v>
      </c>
      <c r="C345" s="1" t="s">
        <v>1263</v>
      </c>
      <c r="D345" s="1" t="s">
        <v>123</v>
      </c>
      <c r="E345" s="1" t="s">
        <v>123</v>
      </c>
      <c r="F345" s="1" t="s">
        <v>1264</v>
      </c>
      <c r="G345" s="2">
        <v>309.89999999999998</v>
      </c>
      <c r="H345" s="1" t="str">
        <f>HYPERLINK("https://www.insiel.it/cms/societa-trasparente/09-bandi-di-gara-e-contratti/Atti_amministrazioni_aggiudicatrici/index_ori.html?pCig=YEA38E1544","Atti della procedura")</f>
        <v>Atti della procedura</v>
      </c>
    </row>
    <row r="346" spans="2:8" ht="30" x14ac:dyDescent="0.25">
      <c r="B346" s="1" t="s">
        <v>1265</v>
      </c>
      <c r="C346" s="1" t="s">
        <v>1266</v>
      </c>
      <c r="D346" s="1" t="s">
        <v>1267</v>
      </c>
      <c r="E346" s="1" t="s">
        <v>1267</v>
      </c>
      <c r="F346" s="1" t="s">
        <v>1268</v>
      </c>
      <c r="G346" s="2">
        <v>61000</v>
      </c>
      <c r="H346" s="1" t="str">
        <f>HYPERLINK("https://www.insiel.it/cms/societa-trasparente/09-bandi-di-gara-e-contratti/Atti_amministrazioni_aggiudicatrici/index_ori.html?pCig=9526108900","Atti della procedura")</f>
        <v>Atti della procedura</v>
      </c>
    </row>
    <row r="347" spans="2:8" ht="30" x14ac:dyDescent="0.25">
      <c r="B347" s="1" t="s">
        <v>1269</v>
      </c>
      <c r="C347" s="1" t="s">
        <v>1270</v>
      </c>
      <c r="D347" s="1" t="s">
        <v>1271</v>
      </c>
      <c r="E347" s="1" t="s">
        <v>1271</v>
      </c>
      <c r="F347" s="1" t="s">
        <v>1272</v>
      </c>
      <c r="G347" s="2">
        <v>475.08</v>
      </c>
      <c r="H347" s="1" t="str">
        <f>HYPERLINK("https://www.insiel.it/cms/societa-trasparente/09-bandi-di-gara-e-contratti/Atti_amministrazioni_aggiudicatrici/index_ori.html?pCig=Y1D38CBCC6","Atti della procedura")</f>
        <v>Atti della procedura</v>
      </c>
    </row>
    <row r="348" spans="2:8" ht="30" x14ac:dyDescent="0.25">
      <c r="B348" s="1" t="s">
        <v>1273</v>
      </c>
      <c r="C348" s="1" t="s">
        <v>1274</v>
      </c>
      <c r="D348" s="1" t="s">
        <v>253</v>
      </c>
      <c r="E348" s="1" t="s">
        <v>253</v>
      </c>
      <c r="F348" s="1" t="s">
        <v>1275</v>
      </c>
      <c r="G348" s="2">
        <v>280</v>
      </c>
      <c r="H348" s="1" t="str">
        <f>HYPERLINK("https://www.insiel.it/cms/societa-trasparente/09-bandi-di-gara-e-contratti/Atti_amministrazioni_aggiudicatrici/index_ori.html?pCig=YE33A9CA0D","Atti della procedura")</f>
        <v>Atti della procedura</v>
      </c>
    </row>
    <row r="349" spans="2:8" x14ac:dyDescent="0.25">
      <c r="B349" s="1" t="s">
        <v>1276</v>
      </c>
      <c r="C349" s="1" t="s">
        <v>1277</v>
      </c>
      <c r="D349" s="1" t="s">
        <v>814</v>
      </c>
      <c r="E349" s="1" t="s">
        <v>814</v>
      </c>
      <c r="F349" s="1" t="s">
        <v>1278</v>
      </c>
      <c r="G349" s="2">
        <v>12550</v>
      </c>
      <c r="H349" s="1" t="str">
        <f>HYPERLINK("https://www.insiel.it/cms/societa-trasparente/09-bandi-di-gara-e-contratti/Atti_amministrazioni_aggiudicatrici/index_ori.html?pCig=Y6F38CB76C","Atti della procedura")</f>
        <v>Atti della procedura</v>
      </c>
    </row>
    <row r="350" spans="2:8" ht="30" x14ac:dyDescent="0.25">
      <c r="B350" s="1" t="s">
        <v>1279</v>
      </c>
      <c r="C350" s="1" t="s">
        <v>1280</v>
      </c>
      <c r="D350" s="1" t="s">
        <v>466</v>
      </c>
      <c r="E350" s="1" t="s">
        <v>466</v>
      </c>
      <c r="F350" s="1" t="s">
        <v>1281</v>
      </c>
      <c r="G350" s="2">
        <v>216</v>
      </c>
      <c r="H350" s="1" t="str">
        <f>HYPERLINK("https://www.insiel.it/cms/societa-trasparente/09-bandi-di-gara-e-contratti/Atti_amministrazioni_aggiudicatrici/index_ori.html?pCig=Y6E38C427A","Atti della procedura")</f>
        <v>Atti della procedura</v>
      </c>
    </row>
    <row r="351" spans="2:8" ht="30" x14ac:dyDescent="0.25">
      <c r="B351" s="1" t="s">
        <v>1282</v>
      </c>
      <c r="C351" s="1" t="s">
        <v>1283</v>
      </c>
      <c r="D351" s="1" t="s">
        <v>1284</v>
      </c>
      <c r="E351" s="1" t="s">
        <v>1284</v>
      </c>
      <c r="F351" s="1" t="s">
        <v>1285</v>
      </c>
      <c r="G351" s="2">
        <v>38262.870000000003</v>
      </c>
      <c r="H351" s="1" t="str">
        <f>HYPERLINK("https://www.insiel.it/cms/societa-trasparente/09-bandi-di-gara-e-contratti/Atti_amministrazioni_aggiudicatrici/index_ori.html?pCig=Y6C38C8A7E","Atti della procedura")</f>
        <v>Atti della procedura</v>
      </c>
    </row>
    <row r="352" spans="2:8" x14ac:dyDescent="0.25">
      <c r="B352" s="1" t="s">
        <v>1286</v>
      </c>
      <c r="C352" s="1" t="s">
        <v>1287</v>
      </c>
      <c r="D352" s="1" t="s">
        <v>1288</v>
      </c>
      <c r="E352" s="1" t="s">
        <v>1288</v>
      </c>
      <c r="F352" s="1" t="s">
        <v>1289</v>
      </c>
      <c r="G352" s="2">
        <v>980</v>
      </c>
      <c r="H352" s="1" t="str">
        <f>HYPERLINK("https://www.insiel.it/cms/societa-trasparente/09-bandi-di-gara-e-contratti/Atti_amministrazioni_aggiudicatrici/index_ori.html?pCig=Y5538C6BC8","Atti della procedura")</f>
        <v>Atti della procedura</v>
      </c>
    </row>
    <row r="353" spans="2:8" ht="30" x14ac:dyDescent="0.25">
      <c r="B353" s="1" t="s">
        <v>1290</v>
      </c>
      <c r="C353" s="1" t="s">
        <v>1291</v>
      </c>
      <c r="D353" s="1" t="s">
        <v>261</v>
      </c>
      <c r="E353" s="1" t="s">
        <v>261</v>
      </c>
      <c r="F353" s="1" t="s">
        <v>1292</v>
      </c>
      <c r="G353" s="2">
        <v>50</v>
      </c>
      <c r="H353" s="1" t="str">
        <f>HYPERLINK("https://www.insiel.it/cms/societa-trasparente/09-bandi-di-gara-e-contratti/Atti_amministrazioni_aggiudicatrici/index_ori.html?pCig=Y8138C4A8A","Atti della procedura")</f>
        <v>Atti della procedura</v>
      </c>
    </row>
    <row r="354" spans="2:8" ht="45" x14ac:dyDescent="0.25">
      <c r="B354" s="1" t="s">
        <v>1293</v>
      </c>
      <c r="C354" s="1" t="s">
        <v>1294</v>
      </c>
      <c r="D354" s="1" t="s">
        <v>273</v>
      </c>
      <c r="E354" s="1" t="s">
        <v>273</v>
      </c>
      <c r="F354" s="1" t="s">
        <v>1295</v>
      </c>
      <c r="G354" s="2">
        <v>39000</v>
      </c>
      <c r="H354" s="1" t="str">
        <f>HYPERLINK("https://www.insiel.it/cms/societa-trasparente/09-bandi-di-gara-e-contratti/Atti_amministrazioni_aggiudicatrici/index_ori.html?pCig=Y8238C53A2","Atti della procedura")</f>
        <v>Atti della procedura</v>
      </c>
    </row>
    <row r="355" spans="2:8" ht="45" x14ac:dyDescent="0.25">
      <c r="B355" s="1" t="s">
        <v>1296</v>
      </c>
      <c r="C355" s="1" t="s">
        <v>1297</v>
      </c>
      <c r="D355" s="1" t="s">
        <v>551</v>
      </c>
      <c r="E355" s="1" t="s">
        <v>551</v>
      </c>
      <c r="F355" s="1" t="s">
        <v>1298</v>
      </c>
      <c r="G355" s="2">
        <v>1200</v>
      </c>
      <c r="H355" s="1" t="str">
        <f>HYPERLINK("https://www.insiel.it/cms/societa-trasparente/09-bandi-di-gara-e-contratti/Atti_amministrazioni_aggiudicatrici/index_ori.html?pCig=YCE38C0321","Atti della procedura")</f>
        <v>Atti della procedura</v>
      </c>
    </row>
    <row r="356" spans="2:8" x14ac:dyDescent="0.25">
      <c r="B356" s="1" t="s">
        <v>1299</v>
      </c>
      <c r="C356" s="1" t="s">
        <v>1300</v>
      </c>
      <c r="D356" s="1" t="s">
        <v>1301</v>
      </c>
      <c r="E356" s="1" t="s">
        <v>1301</v>
      </c>
      <c r="F356" s="1" t="s">
        <v>1302</v>
      </c>
      <c r="G356" s="2">
        <v>299.60000000000002</v>
      </c>
      <c r="H356" s="1" t="str">
        <f>HYPERLINK("https://www.insiel.it/cms/societa-trasparente/09-bandi-di-gara-e-contratti/Atti_amministrazioni_aggiudicatrici/index_ori.html?pCig=Y8C38C44AE","Atti della procedura")</f>
        <v>Atti della procedura</v>
      </c>
    </row>
    <row r="357" spans="2:8" x14ac:dyDescent="0.25">
      <c r="B357" s="1" t="s">
        <v>1303</v>
      </c>
      <c r="C357" s="1" t="s">
        <v>1304</v>
      </c>
      <c r="D357" s="1" t="s">
        <v>1301</v>
      </c>
      <c r="E357" s="1" t="s">
        <v>1301</v>
      </c>
      <c r="F357" s="1" t="s">
        <v>1305</v>
      </c>
      <c r="G357" s="2">
        <v>1796.1</v>
      </c>
      <c r="H357" s="1" t="str">
        <f>HYPERLINK("https://www.insiel.it/cms/societa-trasparente/09-bandi-di-gara-e-contratti/Atti_amministrazioni_aggiudicatrici/index_ori.html?pCig=Y6C38BF08F","Atti della procedura")</f>
        <v>Atti della procedura</v>
      </c>
    </row>
    <row r="358" spans="2:8" ht="30" x14ac:dyDescent="0.25">
      <c r="B358" s="1" t="s">
        <v>1306</v>
      </c>
      <c r="C358" s="1" t="s">
        <v>1307</v>
      </c>
      <c r="D358" s="1" t="s">
        <v>1308</v>
      </c>
      <c r="E358" s="1" t="s">
        <v>1308</v>
      </c>
      <c r="F358" s="1" t="s">
        <v>1309</v>
      </c>
      <c r="G358" s="2">
        <v>1620</v>
      </c>
      <c r="H358" s="1" t="str">
        <f>HYPERLINK("https://www.insiel.it/cms/societa-trasparente/09-bandi-di-gara-e-contratti/Atti_amministrazioni_aggiudicatrici/index_ori.html?pCig=YE038BA108","Atti della procedura")</f>
        <v>Atti della procedura</v>
      </c>
    </row>
    <row r="359" spans="2:8" x14ac:dyDescent="0.25">
      <c r="B359" s="1" t="s">
        <v>1310</v>
      </c>
      <c r="C359" s="1" t="s">
        <v>1311</v>
      </c>
      <c r="D359" s="1" t="s">
        <v>955</v>
      </c>
      <c r="E359" s="1" t="s">
        <v>955</v>
      </c>
      <c r="F359" s="1" t="s">
        <v>1312</v>
      </c>
      <c r="G359" s="2">
        <v>950</v>
      </c>
      <c r="H359" s="1" t="str">
        <f>HYPERLINK("https://www.insiel.it/cms/societa-trasparente/09-bandi-di-gara-e-contratti/Atti_amministrazioni_aggiudicatrici/index_ori.html?pCig=Y3038B8243","Atti della procedura")</f>
        <v>Atti della procedura</v>
      </c>
    </row>
    <row r="360" spans="2:8" ht="45" x14ac:dyDescent="0.25">
      <c r="B360" s="1" t="s">
        <v>1313</v>
      </c>
      <c r="C360" s="1" t="s">
        <v>1314</v>
      </c>
      <c r="D360" s="1" t="s">
        <v>1315</v>
      </c>
      <c r="E360" s="1" t="s">
        <v>1315</v>
      </c>
      <c r="F360" s="1" t="s">
        <v>1316</v>
      </c>
      <c r="G360" s="2">
        <v>138400</v>
      </c>
      <c r="H360" s="1" t="str">
        <f>HYPERLINK("https://www.insiel.it/cms/societa-trasparente/09-bandi-di-gara-e-contratti/Atti_amministrazioni_aggiudicatrici/index_ori.html?pCig=9518666BAA","Atti della procedura")</f>
        <v>Atti della procedura</v>
      </c>
    </row>
    <row r="361" spans="2:8" x14ac:dyDescent="0.25">
      <c r="B361" s="1" t="s">
        <v>1317</v>
      </c>
      <c r="C361" s="1" t="s">
        <v>1318</v>
      </c>
      <c r="D361" s="1" t="s">
        <v>1319</v>
      </c>
      <c r="E361" s="1" t="s">
        <v>1319</v>
      </c>
      <c r="F361" s="1" t="s">
        <v>1320</v>
      </c>
      <c r="G361" s="2">
        <v>1982</v>
      </c>
      <c r="H361" s="1" t="str">
        <f>HYPERLINK("https://www.insiel.it/cms/societa-trasparente/09-bandi-di-gara-e-contratti/Atti_amministrazioni_aggiudicatrici/index_ori.html?pCig=YD638B6869","Atti della procedura")</f>
        <v>Atti della procedura</v>
      </c>
    </row>
    <row r="362" spans="2:8" x14ac:dyDescent="0.25">
      <c r="B362" s="1" t="s">
        <v>1321</v>
      </c>
      <c r="C362" s="1" t="s">
        <v>1322</v>
      </c>
      <c r="D362" s="1" t="s">
        <v>814</v>
      </c>
      <c r="E362" s="1" t="s">
        <v>814</v>
      </c>
      <c r="F362" s="1" t="s">
        <v>1323</v>
      </c>
      <c r="G362" s="2">
        <v>1300</v>
      </c>
      <c r="H362" s="1" t="str">
        <f>HYPERLINK("https://www.insiel.it/cms/societa-trasparente/09-bandi-di-gara-e-contratti/Atti_amministrazioni_aggiudicatrici/index_ori.html?pCig=YA738B7441","Atti della procedura")</f>
        <v>Atti della procedura</v>
      </c>
    </row>
    <row r="363" spans="2:8" x14ac:dyDescent="0.25">
      <c r="B363" s="1" t="s">
        <v>1324</v>
      </c>
      <c r="C363" s="1" t="s">
        <v>1325</v>
      </c>
      <c r="D363" s="1" t="s">
        <v>292</v>
      </c>
      <c r="E363" s="1" t="s">
        <v>292</v>
      </c>
      <c r="F363" s="1" t="s">
        <v>1326</v>
      </c>
      <c r="G363" s="2">
        <v>38500</v>
      </c>
      <c r="H363" s="1" t="str">
        <f>HYPERLINK("https://www.insiel.it/cms/societa-trasparente/09-bandi-di-gara-e-contratti/Atti_amministrazioni_aggiudicatrici/index_ori.html?pCig=Y6E38B05C9","Atti della procedura")</f>
        <v>Atti della procedura</v>
      </c>
    </row>
    <row r="364" spans="2:8" x14ac:dyDescent="0.25">
      <c r="B364" s="1" t="s">
        <v>1327</v>
      </c>
      <c r="C364" s="1" t="s">
        <v>1328</v>
      </c>
      <c r="D364" s="1" t="s">
        <v>27</v>
      </c>
      <c r="E364" s="1" t="s">
        <v>27</v>
      </c>
      <c r="F364" s="1" t="s">
        <v>1329</v>
      </c>
      <c r="G364" s="2">
        <v>4840</v>
      </c>
      <c r="H364" s="1" t="str">
        <f>HYPERLINK("https://www.insiel.it/cms/societa-trasparente/09-bandi-di-gara-e-contratti/Atti_amministrazioni_aggiudicatrici/index_ori.html?pCig=YA938AFF23","Atti della procedura")</f>
        <v>Atti della procedura</v>
      </c>
    </row>
    <row r="365" spans="2:8" x14ac:dyDescent="0.25">
      <c r="B365" s="1" t="s">
        <v>1330</v>
      </c>
      <c r="C365" s="1" t="s">
        <v>1331</v>
      </c>
      <c r="D365" s="1" t="s">
        <v>1045</v>
      </c>
      <c r="E365" s="1" t="s">
        <v>1045</v>
      </c>
      <c r="F365" s="1" t="s">
        <v>1332</v>
      </c>
      <c r="G365" s="2">
        <v>2175</v>
      </c>
      <c r="H365" s="1" t="str">
        <f>HYPERLINK("https://www.insiel.it/cms/societa-trasparente/09-bandi-di-gara-e-contratti/Atti_amministrazioni_aggiudicatrici/index_ori.html?pCig=YA838AD99C","Atti della procedura")</f>
        <v>Atti della procedura</v>
      </c>
    </row>
    <row r="366" spans="2:8" x14ac:dyDescent="0.25">
      <c r="B366" s="1" t="s">
        <v>1333</v>
      </c>
      <c r="C366" s="1" t="s">
        <v>1334</v>
      </c>
      <c r="D366" s="1" t="s">
        <v>1335</v>
      </c>
      <c r="E366" s="1" t="s">
        <v>1335</v>
      </c>
      <c r="F366" s="1" t="s">
        <v>1336</v>
      </c>
      <c r="G366" s="2">
        <v>66.010000000000005</v>
      </c>
      <c r="H366" s="1" t="str">
        <f>HYPERLINK("https://www.insiel.it/cms/societa-trasparente/09-bandi-di-gara-e-contratti/Atti_amministrazioni_aggiudicatrici/index_ori.html?pCig=Y8A3A0E3F7","Atti della procedura")</f>
        <v>Atti della procedura</v>
      </c>
    </row>
    <row r="367" spans="2:8" ht="45" x14ac:dyDescent="0.25">
      <c r="B367" s="1" t="s">
        <v>1337</v>
      </c>
      <c r="C367" s="1" t="s">
        <v>1338</v>
      </c>
      <c r="D367" s="1" t="s">
        <v>1339</v>
      </c>
      <c r="E367" s="1" t="s">
        <v>1339</v>
      </c>
      <c r="F367" s="1" t="s">
        <v>1340</v>
      </c>
      <c r="G367" s="2">
        <v>138000</v>
      </c>
      <c r="H367" s="1" t="str">
        <f>HYPERLINK("https://www.insiel.it/cms/societa-trasparente/09-bandi-di-gara-e-contratti/Atti_amministrazioni_aggiudicatrici/index_ori.html?pCig=951501244C","Atti della procedura")</f>
        <v>Atti della procedura</v>
      </c>
    </row>
    <row r="368" spans="2:8" x14ac:dyDescent="0.25">
      <c r="B368" s="1" t="s">
        <v>1341</v>
      </c>
      <c r="C368" s="1" t="s">
        <v>1342</v>
      </c>
      <c r="D368" s="1" t="s">
        <v>1343</v>
      </c>
      <c r="E368" s="1" t="s">
        <v>1343</v>
      </c>
      <c r="F368" s="1" t="s">
        <v>1344</v>
      </c>
      <c r="G368" s="2">
        <v>135000</v>
      </c>
      <c r="H368" s="1" t="str">
        <f>HYPERLINK("https://www.insiel.it/cms/societa-trasparente/09-bandi-di-gara-e-contratti/Atti_amministrazioni_aggiudicatrici/index_ori.html?pCig=9500363B8D","Atti della procedura")</f>
        <v>Atti della procedura</v>
      </c>
    </row>
    <row r="369" spans="2:8" x14ac:dyDescent="0.25">
      <c r="B369" s="1" t="s">
        <v>1345</v>
      </c>
      <c r="C369" s="1" t="s">
        <v>1346</v>
      </c>
      <c r="D369" s="1" t="s">
        <v>401</v>
      </c>
      <c r="E369" s="1" t="s">
        <v>401</v>
      </c>
      <c r="F369" s="1" t="s">
        <v>1347</v>
      </c>
      <c r="G369" s="2">
        <v>1958.4</v>
      </c>
      <c r="H369" s="1" t="str">
        <f>HYPERLINK("https://www.insiel.it/cms/societa-trasparente/09-bandi-di-gara-e-contratti/Atti_amministrazioni_aggiudicatrici/index_ori.html?pCig=Y8B38A7A88","Atti della procedura")</f>
        <v>Atti della procedura</v>
      </c>
    </row>
    <row r="370" spans="2:8" ht="30" x14ac:dyDescent="0.25">
      <c r="B370" s="1" t="s">
        <v>1348</v>
      </c>
      <c r="C370" s="1" t="s">
        <v>1349</v>
      </c>
      <c r="D370" s="1" t="s">
        <v>122</v>
      </c>
      <c r="E370" s="1" t="s">
        <v>27</v>
      </c>
      <c r="F370" s="1" t="s">
        <v>1350</v>
      </c>
      <c r="G370" s="2">
        <v>850</v>
      </c>
      <c r="H370" s="1" t="str">
        <f>HYPERLINK("https://www.insiel.it/cms/societa-trasparente/09-bandi-di-gara-e-contratti/Atti_amministrazioni_aggiudicatrici/index_ori.html?pCig=Y8538B3720","Atti della procedura")</f>
        <v>Atti della procedura</v>
      </c>
    </row>
    <row r="371" spans="2:8" x14ac:dyDescent="0.25">
      <c r="B371" s="1" t="s">
        <v>1351</v>
      </c>
      <c r="C371" s="1" t="s">
        <v>1352</v>
      </c>
      <c r="D371" s="1" t="s">
        <v>1353</v>
      </c>
      <c r="E371" s="1" t="s">
        <v>1353</v>
      </c>
      <c r="F371" s="1" t="s">
        <v>1354</v>
      </c>
      <c r="G371" s="2">
        <v>1200</v>
      </c>
      <c r="H371" s="1" t="str">
        <f>HYPERLINK("https://www.insiel.it/cms/societa-trasparente/09-bandi-di-gara-e-contratti/Atti_amministrazioni_aggiudicatrici/index_ori.html?pCig=Y5838B09A9","Atti della procedura")</f>
        <v>Atti della procedura</v>
      </c>
    </row>
    <row r="372" spans="2:8" x14ac:dyDescent="0.25">
      <c r="B372" s="1" t="s">
        <v>1355</v>
      </c>
      <c r="C372" s="1" t="s">
        <v>1356</v>
      </c>
      <c r="D372" s="1" t="s">
        <v>630</v>
      </c>
      <c r="E372" s="1" t="s">
        <v>630</v>
      </c>
      <c r="F372" s="1" t="s">
        <v>1357</v>
      </c>
      <c r="G372" s="2">
        <v>14919</v>
      </c>
      <c r="H372" s="1" t="str">
        <f>HYPERLINK("https://www.insiel.it/cms/societa-trasparente/09-bandi-di-gara-e-contratti/Atti_amministrazioni_aggiudicatrici/index_ori.html?pCig=Y2B38B2AA2","Atti della procedura")</f>
        <v>Atti della procedura</v>
      </c>
    </row>
    <row r="373" spans="2:8" ht="30" x14ac:dyDescent="0.25">
      <c r="B373" s="1" t="s">
        <v>1358</v>
      </c>
      <c r="C373" s="1" t="s">
        <v>1359</v>
      </c>
      <c r="D373" s="1" t="s">
        <v>27</v>
      </c>
      <c r="E373" s="1" t="s">
        <v>27</v>
      </c>
      <c r="F373" s="1" t="s">
        <v>1360</v>
      </c>
      <c r="G373" s="2">
        <v>137000</v>
      </c>
      <c r="H373" s="1" t="str">
        <f>HYPERLINK("https://www.insiel.it/cms/societa-trasparente/09-bandi-di-gara-e-contratti/Atti_amministrazioni_aggiudicatrici/index_ori.html?pCig=9496966843","Atti della procedura")</f>
        <v>Atti della procedura</v>
      </c>
    </row>
    <row r="374" spans="2:8" x14ac:dyDescent="0.25">
      <c r="B374" s="1" t="s">
        <v>1361</v>
      </c>
      <c r="C374" s="1" t="s">
        <v>1362</v>
      </c>
      <c r="D374" s="1" t="s">
        <v>1363</v>
      </c>
      <c r="E374" s="1" t="s">
        <v>1363</v>
      </c>
      <c r="F374" s="1" t="s">
        <v>1364</v>
      </c>
      <c r="G374" s="2">
        <v>6600</v>
      </c>
      <c r="H374" s="1" t="str">
        <f>HYPERLINK("https://www.insiel.it/cms/societa-trasparente/09-bandi-di-gara-e-contratti/Atti_amministrazioni_aggiudicatrici/index_ori.html?pCig=Y1038A10D3","Atti della procedura")</f>
        <v>Atti della procedura</v>
      </c>
    </row>
    <row r="375" spans="2:8" ht="30" x14ac:dyDescent="0.25">
      <c r="B375" s="1" t="s">
        <v>1365</v>
      </c>
      <c r="C375" s="1" t="s">
        <v>1366</v>
      </c>
      <c r="D375" s="1" t="s">
        <v>257</v>
      </c>
      <c r="E375" s="1" t="s">
        <v>257</v>
      </c>
      <c r="F375" s="1" t="s">
        <v>1367</v>
      </c>
      <c r="G375" s="2">
        <v>3958</v>
      </c>
      <c r="H375" s="1" t="str">
        <f>HYPERLINK("https://www.insiel.it/cms/societa-trasparente/09-bandi-di-gara-e-contratti/Atti_amministrazioni_aggiudicatrici/index_ori.html?pCig=YF2389FF4D","Atti della procedura")</f>
        <v>Atti della procedura</v>
      </c>
    </row>
    <row r="376" spans="2:8" ht="30" x14ac:dyDescent="0.25">
      <c r="B376" s="1" t="s">
        <v>1368</v>
      </c>
      <c r="C376" s="1" t="s">
        <v>1369</v>
      </c>
      <c r="D376" s="1" t="s">
        <v>1370</v>
      </c>
      <c r="E376" s="1" t="s">
        <v>1370</v>
      </c>
      <c r="F376" s="1" t="s">
        <v>1371</v>
      </c>
      <c r="G376" s="2">
        <v>14000</v>
      </c>
      <c r="H376" s="1" t="str">
        <f>HYPERLINK("https://www.insiel.it/cms/societa-trasparente/09-bandi-di-gara-e-contratti/Atti_amministrazioni_aggiudicatrici/index_ori.html?pCig=Y7C389FAF3","Atti della procedura")</f>
        <v>Atti della procedura</v>
      </c>
    </row>
    <row r="377" spans="2:8" ht="30" x14ac:dyDescent="0.25">
      <c r="B377" s="1" t="s">
        <v>1372</v>
      </c>
      <c r="C377" s="1" t="s">
        <v>1373</v>
      </c>
      <c r="D377" s="1" t="s">
        <v>1374</v>
      </c>
      <c r="E377" s="1" t="s">
        <v>1374</v>
      </c>
      <c r="F377" s="1" t="s">
        <v>1375</v>
      </c>
      <c r="G377" s="2">
        <v>200</v>
      </c>
      <c r="H377" s="1" t="str">
        <f>HYPERLINK("https://www.insiel.it/cms/societa-trasparente/09-bandi-di-gara-e-contratti/Atti_amministrazioni_aggiudicatrici/index_ori.html?pCig=YDD388EFEF","Atti della procedura")</f>
        <v>Atti della procedura</v>
      </c>
    </row>
    <row r="378" spans="2:8" x14ac:dyDescent="0.25">
      <c r="B378" s="1" t="s">
        <v>1376</v>
      </c>
      <c r="C378" s="1" t="s">
        <v>1377</v>
      </c>
      <c r="D378" s="1" t="s">
        <v>1378</v>
      </c>
      <c r="E378" s="1" t="s">
        <v>1378</v>
      </c>
      <c r="F378" s="1" t="s">
        <v>1379</v>
      </c>
      <c r="G378" s="2">
        <v>98300</v>
      </c>
      <c r="H378" s="1" t="str">
        <f>HYPERLINK("https://www.insiel.it/cms/societa-trasparente/09-bandi-di-gara-e-contratti/Atti_amministrazioni_aggiudicatrici/index_ori.html?pCig=94919572B6","Atti della procedura")</f>
        <v>Atti della procedura</v>
      </c>
    </row>
    <row r="379" spans="2:8" x14ac:dyDescent="0.25">
      <c r="B379" s="1" t="s">
        <v>1380</v>
      </c>
      <c r="C379" s="1" t="s">
        <v>1381</v>
      </c>
      <c r="D379" s="1" t="s">
        <v>1382</v>
      </c>
      <c r="E379" s="1" t="s">
        <v>1382</v>
      </c>
      <c r="F379" s="1" t="s">
        <v>1383</v>
      </c>
      <c r="G379" s="2">
        <v>995</v>
      </c>
      <c r="H379" s="1" t="str">
        <f>HYPERLINK("https://www.insiel.it/cms/societa-trasparente/09-bandi-di-gara-e-contratti/Atti_amministrazioni_aggiudicatrici/index_ori.html?pCig=Y2F3868471","Atti della procedura")</f>
        <v>Atti della procedura</v>
      </c>
    </row>
    <row r="380" spans="2:8" ht="30" x14ac:dyDescent="0.25">
      <c r="B380" s="1" t="s">
        <v>1384</v>
      </c>
      <c r="C380" s="1" t="s">
        <v>1385</v>
      </c>
      <c r="D380" s="1" t="s">
        <v>1382</v>
      </c>
      <c r="E380" s="1" t="s">
        <v>1382</v>
      </c>
      <c r="F380" s="1" t="s">
        <v>1386</v>
      </c>
      <c r="G380" s="2">
        <v>495</v>
      </c>
      <c r="H380" s="1" t="str">
        <f>HYPERLINK("https://www.insiel.it/cms/societa-trasparente/09-bandi-di-gara-e-contratti/Atti_amministrazioni_aggiudicatrici/index_ori.html?pCig=Y7E386842A","Atti della procedura")</f>
        <v>Atti della procedura</v>
      </c>
    </row>
    <row r="381" spans="2:8" ht="45" x14ac:dyDescent="0.25">
      <c r="B381" s="1" t="s">
        <v>1387</v>
      </c>
      <c r="C381" s="1" t="s">
        <v>1388</v>
      </c>
      <c r="D381" s="1" t="s">
        <v>551</v>
      </c>
      <c r="E381" s="1" t="s">
        <v>551</v>
      </c>
      <c r="F381" s="1" t="s">
        <v>1389</v>
      </c>
      <c r="G381" s="2">
        <v>1200</v>
      </c>
      <c r="H381" s="1" t="str">
        <f>HYPERLINK("https://www.insiel.it/cms/societa-trasparente/09-bandi-di-gara-e-contratti/Atti_amministrazioni_aggiudicatrici/index_ori.html?pCig=Y633889920","Atti della procedura")</f>
        <v>Atti della procedura</v>
      </c>
    </row>
    <row r="382" spans="2:8" x14ac:dyDescent="0.25">
      <c r="B382" s="1" t="s">
        <v>1390</v>
      </c>
      <c r="C382" s="1" t="s">
        <v>1391</v>
      </c>
      <c r="D382" s="1" t="s">
        <v>459</v>
      </c>
      <c r="E382" s="1" t="s">
        <v>459</v>
      </c>
      <c r="F382" s="1" t="s">
        <v>1392</v>
      </c>
      <c r="G382" s="2">
        <v>400</v>
      </c>
      <c r="H382" s="1" t="str">
        <f>HYPERLINK("https://www.insiel.it/cms/societa-trasparente/09-bandi-di-gara-e-contratti/Atti_amministrazioni_aggiudicatrici/index_ori.html?pCig=Y593889F41","Atti della procedura")</f>
        <v>Atti della procedura</v>
      </c>
    </row>
    <row r="383" spans="2:8" x14ac:dyDescent="0.25">
      <c r="B383" s="1" t="s">
        <v>1393</v>
      </c>
      <c r="C383" s="1" t="s">
        <v>1394</v>
      </c>
      <c r="D383" s="1" t="s">
        <v>455</v>
      </c>
      <c r="E383" s="1" t="s">
        <v>455</v>
      </c>
      <c r="F383" s="1" t="s">
        <v>1395</v>
      </c>
      <c r="G383" s="2">
        <v>4410.8</v>
      </c>
      <c r="H383" s="1" t="str">
        <f>HYPERLINK("https://www.insiel.it/cms/societa-trasparente/09-bandi-di-gara-e-contratti/Atti_amministrazioni_aggiudicatrici/index_ori.html?pCig=Y58388E78A","Atti della procedura")</f>
        <v>Atti della procedura</v>
      </c>
    </row>
    <row r="384" spans="2:8" x14ac:dyDescent="0.25">
      <c r="B384" s="1" t="s">
        <v>1396</v>
      </c>
      <c r="C384" s="1" t="s">
        <v>1397</v>
      </c>
      <c r="D384" s="1" t="s">
        <v>253</v>
      </c>
      <c r="E384" s="1" t="s">
        <v>253</v>
      </c>
      <c r="F384" s="1" t="s">
        <v>1398</v>
      </c>
      <c r="G384" s="2">
        <v>496.44</v>
      </c>
      <c r="H384" s="1" t="str">
        <f>HYPERLINK("https://www.insiel.it/cms/societa-trasparente/09-bandi-di-gara-e-contratti/Atti_amministrazioni_aggiudicatrici/index_ori.html?pCig=Y1E3896518","Atti della procedura")</f>
        <v>Atti della procedura</v>
      </c>
    </row>
    <row r="385" spans="2:8" ht="30" x14ac:dyDescent="0.25">
      <c r="B385" s="1" t="s">
        <v>1399</v>
      </c>
      <c r="C385" s="1" t="s">
        <v>1400</v>
      </c>
      <c r="D385" s="1" t="s">
        <v>285</v>
      </c>
      <c r="E385" s="1" t="s">
        <v>285</v>
      </c>
      <c r="F385" s="1" t="s">
        <v>1401</v>
      </c>
      <c r="G385" s="2">
        <v>8388.7199999999993</v>
      </c>
      <c r="H385" s="1" t="str">
        <f>HYPERLINK("https://www.insiel.it/cms/societa-trasparente/09-bandi-di-gara-e-contratti/Atti_amministrazioni_aggiudicatrici/index_ori.html?pCig=Y7A388C97C","Atti della procedura")</f>
        <v>Atti della procedura</v>
      </c>
    </row>
    <row r="386" spans="2:8" ht="30" x14ac:dyDescent="0.25">
      <c r="B386" s="1" t="s">
        <v>1402</v>
      </c>
      <c r="C386" s="1" t="s">
        <v>1403</v>
      </c>
      <c r="D386" s="1" t="s">
        <v>15</v>
      </c>
      <c r="E386" s="1" t="s">
        <v>15</v>
      </c>
      <c r="F386" s="1" t="s">
        <v>1404</v>
      </c>
      <c r="G386" s="2">
        <v>890</v>
      </c>
      <c r="H386" s="1" t="str">
        <f>HYPERLINK("https://www.insiel.it/cms/societa-trasparente/09-bandi-di-gara-e-contratti/Atti_amministrazioni_aggiudicatrici/index_ori.html?pCig=Y0A3868446","Atti della procedura")</f>
        <v>Atti della procedura</v>
      </c>
    </row>
    <row r="387" spans="2:8" x14ac:dyDescent="0.25">
      <c r="B387" s="1" t="s">
        <v>1405</v>
      </c>
      <c r="C387" s="1" t="s">
        <v>1406</v>
      </c>
      <c r="D387" s="1" t="s">
        <v>649</v>
      </c>
      <c r="E387" s="1" t="s">
        <v>649</v>
      </c>
      <c r="F387" s="1" t="s">
        <v>1407</v>
      </c>
      <c r="G387" s="2">
        <v>7810</v>
      </c>
      <c r="H387" s="1" t="str">
        <f>HYPERLINK("https://www.insiel.it/cms/societa-trasparente/09-bandi-di-gara-e-contratti/Atti_amministrazioni_aggiudicatrici/index_ori.html?pCig=YB3388A6D8","Atti della procedura")</f>
        <v>Atti della procedura</v>
      </c>
    </row>
    <row r="388" spans="2:8" x14ac:dyDescent="0.25">
      <c r="B388" s="1" t="s">
        <v>1408</v>
      </c>
      <c r="C388" s="1" t="s">
        <v>1409</v>
      </c>
      <c r="D388" s="1" t="s">
        <v>123</v>
      </c>
      <c r="E388" s="1" t="s">
        <v>123</v>
      </c>
      <c r="F388" s="1" t="s">
        <v>1410</v>
      </c>
      <c r="G388" s="2">
        <v>1474.45</v>
      </c>
      <c r="H388" s="1" t="str">
        <f>HYPERLINK("https://www.insiel.it/cms/societa-trasparente/09-bandi-di-gara-e-contratti/Atti_amministrazioni_aggiudicatrici/index_ori.html?pCig=Y38388BC99","Atti della procedura")</f>
        <v>Atti della procedura</v>
      </c>
    </row>
    <row r="389" spans="2:8" ht="45" x14ac:dyDescent="0.25">
      <c r="B389" s="1" t="s">
        <v>1411</v>
      </c>
      <c r="C389" s="1" t="s">
        <v>1412</v>
      </c>
      <c r="D389" s="1" t="s">
        <v>1413</v>
      </c>
      <c r="E389" s="1" t="s">
        <v>1414</v>
      </c>
      <c r="F389" s="1" t="s">
        <v>1415</v>
      </c>
      <c r="G389" s="2">
        <v>3780</v>
      </c>
      <c r="H389" s="1" t="str">
        <f>HYPERLINK("https://www.insiel.it/cms/societa-trasparente/09-bandi-di-gara-e-contratti/Atti_amministrazioni_aggiudicatrici/index_ori.html?pCig=Y2638884C3","Atti della procedura")</f>
        <v>Atti della procedura</v>
      </c>
    </row>
    <row r="390" spans="2:8" x14ac:dyDescent="0.25">
      <c r="B390" s="1" t="s">
        <v>1416</v>
      </c>
      <c r="C390" s="1" t="s">
        <v>1417</v>
      </c>
      <c r="D390" s="1" t="s">
        <v>997</v>
      </c>
      <c r="E390" s="1" t="s">
        <v>997</v>
      </c>
      <c r="F390" s="1" t="s">
        <v>998</v>
      </c>
      <c r="G390" s="2">
        <v>5797.84</v>
      </c>
      <c r="H390" s="1" t="str">
        <f>HYPERLINK("https://www.insiel.it/cms/societa-trasparente/09-bandi-di-gara-e-contratti/Atti_amministrazioni_aggiudicatrici/index_ori.html?pCig=YC63888F88","Atti della procedura")</f>
        <v>Atti della procedura</v>
      </c>
    </row>
    <row r="391" spans="2:8" ht="30" x14ac:dyDescent="0.25">
      <c r="B391" s="1" t="s">
        <v>1418</v>
      </c>
      <c r="C391" s="1" t="s">
        <v>1419</v>
      </c>
      <c r="D391" s="1" t="s">
        <v>1420</v>
      </c>
      <c r="E391" s="1" t="s">
        <v>1420</v>
      </c>
      <c r="F391" s="1" t="s">
        <v>1421</v>
      </c>
      <c r="G391" s="2">
        <v>2000</v>
      </c>
      <c r="H391" s="1" t="str">
        <f>HYPERLINK("https://www.insiel.it/cms/societa-trasparente/09-bandi-di-gara-e-contratti/Atti_amministrazioni_aggiudicatrici/index_ori.html?pCig=Y4A38815DE","Atti della procedura")</f>
        <v>Atti della procedura</v>
      </c>
    </row>
    <row r="392" spans="2:8" x14ac:dyDescent="0.25">
      <c r="B392" s="1" t="s">
        <v>1422</v>
      </c>
      <c r="C392" s="1" t="s">
        <v>1423</v>
      </c>
      <c r="D392" s="1" t="s">
        <v>1424</v>
      </c>
      <c r="E392" s="1" t="s">
        <v>1424</v>
      </c>
      <c r="F392" s="1" t="s">
        <v>1425</v>
      </c>
      <c r="G392" s="2">
        <v>1691.32</v>
      </c>
      <c r="H392" s="1" t="str">
        <f>HYPERLINK("https://www.insiel.it/cms/societa-trasparente/09-bandi-di-gara-e-contratti/Atti_amministrazioni_aggiudicatrici/index_ori.html?pCig=YEB38880FE","Atti della procedura")</f>
        <v>Atti della procedura</v>
      </c>
    </row>
    <row r="393" spans="2:8" ht="30" x14ac:dyDescent="0.25">
      <c r="B393" s="1" t="s">
        <v>1426</v>
      </c>
      <c r="C393" s="1" t="s">
        <v>1427</v>
      </c>
      <c r="D393" s="1" t="s">
        <v>1428</v>
      </c>
      <c r="E393" s="1" t="s">
        <v>1428</v>
      </c>
      <c r="F393" s="1" t="s">
        <v>1429</v>
      </c>
      <c r="G393" s="2">
        <v>150</v>
      </c>
      <c r="H393" s="1" t="str">
        <f>HYPERLINK("https://www.insiel.it/cms/societa-trasparente/09-bandi-di-gara-e-contratti/Atti_amministrazioni_aggiudicatrici/index_ori.html?pCig=YA5387B2DB","Atti della procedura")</f>
        <v>Atti della procedura</v>
      </c>
    </row>
    <row r="394" spans="2:8" x14ac:dyDescent="0.25">
      <c r="B394" s="1" t="s">
        <v>1430</v>
      </c>
      <c r="C394" s="1" t="s">
        <v>1431</v>
      </c>
      <c r="D394" s="1" t="s">
        <v>1432</v>
      </c>
      <c r="E394" s="1" t="s">
        <v>1432</v>
      </c>
      <c r="F394" s="1" t="s">
        <v>1433</v>
      </c>
      <c r="G394" s="2">
        <v>1626.1</v>
      </c>
      <c r="H394" s="1" t="str">
        <f>HYPERLINK("https://www.insiel.it/cms/societa-trasparente/09-bandi-di-gara-e-contratti/Atti_amministrazioni_aggiudicatrici/index_ori.html?pCig=Y0C3880041","Atti della procedura")</f>
        <v>Atti della procedura</v>
      </c>
    </row>
    <row r="395" spans="2:8" ht="30" x14ac:dyDescent="0.25">
      <c r="B395" s="1" t="s">
        <v>1434</v>
      </c>
      <c r="C395" s="1" t="s">
        <v>1435</v>
      </c>
      <c r="D395" s="1" t="s">
        <v>1436</v>
      </c>
      <c r="E395" s="1" t="s">
        <v>1436</v>
      </c>
      <c r="F395" s="1" t="s">
        <v>1437</v>
      </c>
      <c r="G395" s="2">
        <v>6809.6</v>
      </c>
      <c r="H395" s="1" t="str">
        <f>HYPERLINK("https://www.insiel.it/cms/societa-trasparente/09-bandi-di-gara-e-contratti/Atti_amministrazioni_aggiudicatrici/index_ori.html?pCig=Y543879FF7","Atti della procedura")</f>
        <v>Atti della procedura</v>
      </c>
    </row>
    <row r="396" spans="2:8" ht="30" x14ac:dyDescent="0.25">
      <c r="B396" s="1" t="s">
        <v>1438</v>
      </c>
      <c r="C396" s="1" t="s">
        <v>1439</v>
      </c>
      <c r="D396" s="1" t="s">
        <v>371</v>
      </c>
      <c r="E396" s="1" t="s">
        <v>371</v>
      </c>
      <c r="F396" s="1" t="s">
        <v>1440</v>
      </c>
      <c r="G396" s="2">
        <v>720</v>
      </c>
      <c r="H396" s="1" t="str">
        <f>HYPERLINK("https://www.insiel.it/cms/societa-trasparente/09-bandi-di-gara-e-contratti/Atti_amministrazioni_aggiudicatrici/index_ori.html?pCig=Y7A3868411","Atti della procedura")</f>
        <v>Atti della procedura</v>
      </c>
    </row>
    <row r="397" spans="2:8" ht="30" x14ac:dyDescent="0.25">
      <c r="B397" s="1" t="s">
        <v>1441</v>
      </c>
      <c r="C397" s="1" t="s">
        <v>1442</v>
      </c>
      <c r="D397" s="1" t="s">
        <v>1443</v>
      </c>
      <c r="E397" s="1" t="s">
        <v>1443</v>
      </c>
      <c r="F397" s="1" t="s">
        <v>1444</v>
      </c>
      <c r="G397" s="2">
        <v>813.96</v>
      </c>
      <c r="H397" s="1" t="str">
        <f>HYPERLINK("https://www.insiel.it/cms/societa-trasparente/09-bandi-di-gara-e-contratti/Atti_amministrazioni_aggiudicatrici/index_ori.html?pCig=Y7E3879F85","Atti della procedura")</f>
        <v>Atti della procedura</v>
      </c>
    </row>
    <row r="398" spans="2:8" x14ac:dyDescent="0.25">
      <c r="B398" s="1" t="s">
        <v>1445</v>
      </c>
      <c r="C398" s="1" t="s">
        <v>1446</v>
      </c>
      <c r="D398" s="1" t="s">
        <v>1447</v>
      </c>
      <c r="E398" s="1" t="s">
        <v>1447</v>
      </c>
      <c r="F398" s="1" t="s">
        <v>1448</v>
      </c>
      <c r="G398" s="2">
        <v>6973</v>
      </c>
      <c r="H398" s="1" t="str">
        <f>HYPERLINK("https://www.insiel.it/cms/societa-trasparente/09-bandi-di-gara-e-contratti/Atti_amministrazioni_aggiudicatrici/index_ori.html?pCig=Y2338764AD","Atti della procedura")</f>
        <v>Atti della procedura</v>
      </c>
    </row>
    <row r="399" spans="2:8" x14ac:dyDescent="0.25">
      <c r="B399" s="1" t="s">
        <v>1449</v>
      </c>
      <c r="C399" s="1" t="s">
        <v>1450</v>
      </c>
      <c r="D399" s="1" t="s">
        <v>1451</v>
      </c>
      <c r="E399" s="1" t="s">
        <v>1451</v>
      </c>
      <c r="F399" s="1" t="s">
        <v>1452</v>
      </c>
      <c r="G399" s="2">
        <v>3644.35</v>
      </c>
      <c r="H399" s="1" t="str">
        <f>HYPERLINK("https://www.insiel.it/cms/societa-trasparente/09-bandi-di-gara-e-contratti/Atti_amministrazioni_aggiudicatrici/index_ori.html?pCig=YE038787EE","Atti della procedura")</f>
        <v>Atti della procedura</v>
      </c>
    </row>
    <row r="400" spans="2:8" x14ac:dyDescent="0.25">
      <c r="B400" s="1" t="s">
        <v>1453</v>
      </c>
      <c r="C400" s="1" t="s">
        <v>1454</v>
      </c>
      <c r="D400" s="1" t="s">
        <v>31</v>
      </c>
      <c r="E400" s="1" t="s">
        <v>31</v>
      </c>
      <c r="F400" s="1" t="s">
        <v>1455</v>
      </c>
      <c r="G400" s="2">
        <v>36000</v>
      </c>
      <c r="H400" s="1" t="str">
        <f>HYPERLINK("https://www.insiel.it/cms/societa-trasparente/09-bandi-di-gara-e-contratti/Atti_amministrazioni_aggiudicatrici/index_ori.html?pCig=YD43872983","Atti della procedura")</f>
        <v>Atti della procedura</v>
      </c>
    </row>
    <row r="401" spans="2:8" x14ac:dyDescent="0.25">
      <c r="B401" s="1" t="s">
        <v>1456</v>
      </c>
      <c r="C401" s="1" t="s">
        <v>1457</v>
      </c>
      <c r="D401" s="1" t="s">
        <v>478</v>
      </c>
      <c r="E401" s="1" t="s">
        <v>478</v>
      </c>
      <c r="F401" s="1" t="s">
        <v>479</v>
      </c>
      <c r="G401" s="2">
        <v>483.66</v>
      </c>
      <c r="H401" s="1" t="str">
        <f>HYPERLINK("https://www.insiel.it/cms/societa-trasparente/09-bandi-di-gara-e-contratti/Atti_amministrazioni_aggiudicatrici/index_ori.html?pCig=Y3538B2095","Atti della procedura")</f>
        <v>Atti della procedura</v>
      </c>
    </row>
    <row r="402" spans="2:8" x14ac:dyDescent="0.25">
      <c r="B402" s="1" t="s">
        <v>1458</v>
      </c>
      <c r="C402" s="1" t="s">
        <v>1459</v>
      </c>
      <c r="D402" s="1" t="s">
        <v>1460</v>
      </c>
      <c r="E402" s="1" t="s">
        <v>1460</v>
      </c>
      <c r="F402" s="1" t="s">
        <v>1461</v>
      </c>
      <c r="G402" s="2">
        <v>70</v>
      </c>
      <c r="H402" s="1" t="str">
        <f>HYPERLINK("https://www.insiel.it/cms/societa-trasparente/09-bandi-di-gara-e-contratti/Atti_amministrazioni_aggiudicatrici/index_ori.html?pCig=Y9338CBA43","Atti della procedura")</f>
        <v>Atti della procedura</v>
      </c>
    </row>
    <row r="403" spans="2:8" ht="30" x14ac:dyDescent="0.25">
      <c r="B403" s="1" t="s">
        <v>1462</v>
      </c>
      <c r="C403" s="1" t="s">
        <v>1463</v>
      </c>
      <c r="D403" s="1" t="s">
        <v>1464</v>
      </c>
      <c r="E403" s="1" t="s">
        <v>1464</v>
      </c>
      <c r="F403" s="1" t="s">
        <v>1465</v>
      </c>
      <c r="G403" s="2">
        <v>11151.55</v>
      </c>
      <c r="H403" s="1" t="str">
        <f>HYPERLINK("https://www.insiel.it/cms/societa-trasparente/09-bandi-di-gara-e-contratti/Atti_amministrazioni_aggiudicatrici/index_ori.html?pCig=Y47386EEEB","Atti della procedura")</f>
        <v>Atti della procedura</v>
      </c>
    </row>
    <row r="404" spans="2:8" ht="30" x14ac:dyDescent="0.25">
      <c r="B404" s="1" t="s">
        <v>1466</v>
      </c>
      <c r="C404" s="1" t="s">
        <v>1467</v>
      </c>
      <c r="D404" s="1" t="s">
        <v>19</v>
      </c>
      <c r="E404" s="1" t="s">
        <v>19</v>
      </c>
      <c r="F404" s="1" t="s">
        <v>20</v>
      </c>
      <c r="G404" s="2">
        <v>39000</v>
      </c>
      <c r="H404" s="1" t="str">
        <f>HYPERLINK("https://www.insiel.it/cms/societa-trasparente/09-bandi-di-gara-e-contratti/Atti_amministrazioni_aggiudicatrici/index_ori.html?pCig=Z323854794","Atti della procedura")</f>
        <v>Atti della procedura</v>
      </c>
    </row>
    <row r="405" spans="2:8" ht="45" x14ac:dyDescent="0.25">
      <c r="B405" s="1" t="s">
        <v>1468</v>
      </c>
      <c r="C405" s="1" t="s">
        <v>1469</v>
      </c>
      <c r="D405" s="1" t="s">
        <v>386</v>
      </c>
      <c r="E405" s="1" t="s">
        <v>386</v>
      </c>
      <c r="F405" s="1" t="s">
        <v>1470</v>
      </c>
      <c r="G405" s="2">
        <v>37000</v>
      </c>
      <c r="H405" s="1" t="str">
        <f>HYPERLINK("https://www.insiel.it/cms/societa-trasparente/09-bandi-di-gara-e-contratti/Atti_amministrazioni_aggiudicatrici/index_ori.html?pCig=Y323865FFE","Atti della procedura")</f>
        <v>Atti della procedura</v>
      </c>
    </row>
    <row r="406" spans="2:8" ht="30" x14ac:dyDescent="0.25">
      <c r="B406" s="1" t="s">
        <v>1471</v>
      </c>
      <c r="C406" s="1" t="s">
        <v>1472</v>
      </c>
      <c r="D406" s="1" t="s">
        <v>1473</v>
      </c>
      <c r="E406" s="1" t="s">
        <v>1473</v>
      </c>
      <c r="F406" s="1" t="s">
        <v>1474</v>
      </c>
      <c r="G406" s="2">
        <v>60460</v>
      </c>
      <c r="H406" s="1" t="str">
        <f>HYPERLINK("https://www.insiel.it/cms/societa-trasparente/09-bandi-di-gara-e-contratti/Atti_amministrazioni_aggiudicatrici/index_ori.html?pCig=9478474C2D","Atti della procedura")</f>
        <v>Atti della procedura</v>
      </c>
    </row>
    <row r="407" spans="2:8" ht="30" x14ac:dyDescent="0.25">
      <c r="B407" s="1" t="s">
        <v>1475</v>
      </c>
      <c r="C407" s="1" t="s">
        <v>1476</v>
      </c>
      <c r="D407" s="1" t="s">
        <v>1477</v>
      </c>
      <c r="E407" s="1" t="s">
        <v>1477</v>
      </c>
      <c r="F407" s="1" t="s">
        <v>1478</v>
      </c>
      <c r="G407" s="2">
        <v>50300</v>
      </c>
      <c r="H407" s="1" t="str">
        <f>HYPERLINK("https://www.insiel.it/cms/societa-trasparente/09-bandi-di-gara-e-contratti/Atti_amministrazioni_aggiudicatrici/index_ori.html?pCig=9508157B5D","Atti della procedura")</f>
        <v>Atti della procedura</v>
      </c>
    </row>
    <row r="408" spans="2:8" ht="45" x14ac:dyDescent="0.25">
      <c r="B408" s="1" t="s">
        <v>1479</v>
      </c>
      <c r="C408" s="1" t="s">
        <v>1480</v>
      </c>
      <c r="D408" s="1" t="s">
        <v>1015</v>
      </c>
      <c r="E408" s="1" t="s">
        <v>1015</v>
      </c>
      <c r="F408" s="1" t="s">
        <v>1481</v>
      </c>
      <c r="G408" s="2">
        <v>96900</v>
      </c>
      <c r="H408" s="1" t="str">
        <f>HYPERLINK("https://www.insiel.it/cms/societa-trasparente/09-bandi-di-gara-e-contratti/Atti_amministrazioni_aggiudicatrici/index_ori.html?pCig=94711987D6","Atti della procedura")</f>
        <v>Atti della procedura</v>
      </c>
    </row>
    <row r="409" spans="2:8" ht="45" x14ac:dyDescent="0.25">
      <c r="B409" s="1" t="s">
        <v>1482</v>
      </c>
      <c r="C409" s="1" t="s">
        <v>1483</v>
      </c>
      <c r="D409" s="1" t="s">
        <v>1484</v>
      </c>
      <c r="E409" s="1" t="s">
        <v>1248</v>
      </c>
      <c r="F409" s="1" t="s">
        <v>1485</v>
      </c>
      <c r="G409" s="2">
        <v>9500</v>
      </c>
      <c r="H409" s="1" t="str">
        <f>HYPERLINK("https://www.insiel.it/cms/societa-trasparente/09-bandi-di-gara-e-contratti/Atti_amministrazioni_aggiudicatrici/index_ori.html?pCig=Y90385F301","Atti della procedura")</f>
        <v>Atti della procedura</v>
      </c>
    </row>
    <row r="410" spans="2:8" ht="60" x14ac:dyDescent="0.25">
      <c r="B410" s="1" t="s">
        <v>1486</v>
      </c>
      <c r="C410" s="1" t="s">
        <v>1487</v>
      </c>
      <c r="D410" s="1" t="s">
        <v>1488</v>
      </c>
      <c r="E410" s="1" t="s">
        <v>1488</v>
      </c>
      <c r="F410" s="1" t="s">
        <v>1489</v>
      </c>
      <c r="G410" s="2">
        <v>200</v>
      </c>
      <c r="H410" s="1" t="str">
        <f>HYPERLINK("https://www.insiel.it/cms/societa-trasparente/09-bandi-di-gara-e-contratti/Atti_amministrazioni_aggiudicatrici/index_ori.html?pCig=Y913859235","Atti della procedura")</f>
        <v>Atti della procedura</v>
      </c>
    </row>
    <row r="411" spans="2:8" ht="30" x14ac:dyDescent="0.25">
      <c r="B411" s="1" t="s">
        <v>1490</v>
      </c>
      <c r="C411" s="1" t="s">
        <v>1491</v>
      </c>
      <c r="D411" s="1" t="s">
        <v>1492</v>
      </c>
      <c r="E411" s="1" t="s">
        <v>115</v>
      </c>
      <c r="F411" s="1" t="s">
        <v>1493</v>
      </c>
      <c r="G411" s="2">
        <v>1011.52</v>
      </c>
      <c r="H411" s="1" t="str">
        <f>HYPERLINK("https://www.insiel.it/cms/societa-trasparente/09-bandi-di-gara-e-contratti/Atti_amministrazioni_aggiudicatrici/index_ori.html?pCig=YBA385A615","Atti della procedura")</f>
        <v>Atti della procedura</v>
      </c>
    </row>
    <row r="412" spans="2:8" ht="45" x14ac:dyDescent="0.25">
      <c r="B412" s="1" t="s">
        <v>1494</v>
      </c>
      <c r="C412" s="1" t="s">
        <v>1495</v>
      </c>
      <c r="D412" s="1" t="s">
        <v>1496</v>
      </c>
      <c r="E412" s="1" t="s">
        <v>1496</v>
      </c>
      <c r="F412" s="1" t="s">
        <v>1497</v>
      </c>
      <c r="G412" s="2">
        <v>30108.12</v>
      </c>
      <c r="H412" s="1" t="str">
        <f>HYPERLINK("https://www.insiel.it/cms/societa-trasparente/09-bandi-di-gara-e-contratti/Atti_amministrazioni_aggiudicatrici/index_ori.html?pCig=Y19385A5D4","Atti della procedura")</f>
        <v>Atti della procedura</v>
      </c>
    </row>
    <row r="413" spans="2:8" ht="30" x14ac:dyDescent="0.25">
      <c r="B413" s="1" t="s">
        <v>1498</v>
      </c>
      <c r="C413" s="1" t="s">
        <v>78</v>
      </c>
      <c r="D413" s="1" t="s">
        <v>1499</v>
      </c>
      <c r="E413" s="1" t="s">
        <v>1499</v>
      </c>
      <c r="F413" s="1" t="s">
        <v>1500</v>
      </c>
      <c r="G413" s="2">
        <v>3000</v>
      </c>
      <c r="H413" s="1" t="str">
        <f>HYPERLINK("https://www.insiel.it/cms/societa-trasparente/09-bandi-di-gara-e-contratti/Atti_amministrazioni_aggiudicatrici/index_ori.html?pCig=NO","Atti della procedura")</f>
        <v>Atti della procedura</v>
      </c>
    </row>
    <row r="414" spans="2:8" ht="45" x14ac:dyDescent="0.25">
      <c r="B414" s="1" t="s">
        <v>1501</v>
      </c>
      <c r="C414" s="1" t="s">
        <v>1502</v>
      </c>
      <c r="D414" s="1" t="s">
        <v>273</v>
      </c>
      <c r="E414" s="1" t="s">
        <v>273</v>
      </c>
      <c r="F414" s="1" t="s">
        <v>1503</v>
      </c>
      <c r="G414" s="2">
        <v>39000</v>
      </c>
      <c r="H414" s="1" t="str">
        <f>HYPERLINK("https://www.insiel.it/cms/societa-trasparente/09-bandi-di-gara-e-contratti/Atti_amministrazioni_aggiudicatrici/index_ori.html?pCig=Y26385794A","Atti della procedura")</f>
        <v>Atti della procedura</v>
      </c>
    </row>
    <row r="415" spans="2:8" x14ac:dyDescent="0.25">
      <c r="B415" s="1" t="s">
        <v>1504</v>
      </c>
      <c r="C415" s="1" t="s">
        <v>1505</v>
      </c>
      <c r="D415" s="1" t="s">
        <v>1506</v>
      </c>
      <c r="E415" s="1" t="s">
        <v>1506</v>
      </c>
      <c r="F415" s="1" t="s">
        <v>1507</v>
      </c>
      <c r="G415" s="2">
        <v>2145.6799999999998</v>
      </c>
      <c r="H415" s="1" t="str">
        <f>HYPERLINK("https://www.insiel.it/cms/societa-trasparente/09-bandi-di-gara-e-contratti/Atti_amministrazioni_aggiudicatrici/index_ori.html?pCig=Y6538574B3","Atti della procedura")</f>
        <v>Atti della procedura</v>
      </c>
    </row>
    <row r="416" spans="2:8" x14ac:dyDescent="0.25">
      <c r="B416" s="1" t="s">
        <v>1508</v>
      </c>
      <c r="C416" s="1" t="s">
        <v>1509</v>
      </c>
      <c r="D416" s="1" t="s">
        <v>649</v>
      </c>
      <c r="E416" s="1" t="s">
        <v>649</v>
      </c>
      <c r="F416" s="1" t="s">
        <v>1510</v>
      </c>
      <c r="G416" s="2">
        <v>200</v>
      </c>
      <c r="H416" s="1" t="str">
        <f>HYPERLINK("https://www.insiel.it/cms/societa-trasparente/09-bandi-di-gara-e-contratti/Atti_amministrazioni_aggiudicatrici/index_ori.html?pCig=Y0A38604D0","Atti della procedura")</f>
        <v>Atti della procedura</v>
      </c>
    </row>
    <row r="417" spans="2:8" x14ac:dyDescent="0.25">
      <c r="B417" s="1" t="s">
        <v>1511</v>
      </c>
      <c r="C417" s="1" t="s">
        <v>1512</v>
      </c>
      <c r="D417" s="1" t="s">
        <v>27</v>
      </c>
      <c r="E417" s="1" t="s">
        <v>27</v>
      </c>
      <c r="F417" s="1" t="s">
        <v>1513</v>
      </c>
      <c r="G417" s="2">
        <v>4025</v>
      </c>
      <c r="H417" s="1" t="str">
        <f>HYPERLINK("https://www.insiel.it/cms/societa-trasparente/09-bandi-di-gara-e-contratti/Atti_amministrazioni_aggiudicatrici/index_ori.html?pCig=Y613854D62","Atti della procedura")</f>
        <v>Atti della procedura</v>
      </c>
    </row>
    <row r="418" spans="2:8" ht="30" x14ac:dyDescent="0.25">
      <c r="B418" s="1" t="s">
        <v>1514</v>
      </c>
      <c r="C418" s="1" t="s">
        <v>1515</v>
      </c>
      <c r="D418" s="1" t="s">
        <v>1516</v>
      </c>
      <c r="E418" s="1" t="s">
        <v>1516</v>
      </c>
      <c r="F418" s="1" t="s">
        <v>1517</v>
      </c>
      <c r="G418" s="2">
        <v>318</v>
      </c>
      <c r="H418" s="1" t="str">
        <f>HYPERLINK("https://www.insiel.it/cms/societa-trasparente/09-bandi-di-gara-e-contratti/Atti_amministrazioni_aggiudicatrici/index_ori.html?pCig=Y443A051A3","Atti della procedura")</f>
        <v>Atti della procedura</v>
      </c>
    </row>
    <row r="419" spans="2:8" ht="30" x14ac:dyDescent="0.25">
      <c r="B419" s="1" t="s">
        <v>1518</v>
      </c>
      <c r="C419" s="1" t="s">
        <v>1519</v>
      </c>
      <c r="D419" s="1" t="s">
        <v>1520</v>
      </c>
      <c r="E419" s="1" t="s">
        <v>1521</v>
      </c>
      <c r="F419" s="1" t="s">
        <v>1522</v>
      </c>
      <c r="G419" s="2">
        <v>57500</v>
      </c>
      <c r="H419" s="1" t="str">
        <f>HYPERLINK("https://www.insiel.it/cms/societa-trasparente/09-bandi-di-gara-e-contratti/Atti_amministrazioni_aggiudicatrici/index_ori.html?pCig=9466075435","Atti della procedura")</f>
        <v>Atti della procedura</v>
      </c>
    </row>
    <row r="420" spans="2:8" ht="30" x14ac:dyDescent="0.25">
      <c r="B420" s="1" t="s">
        <v>1523</v>
      </c>
      <c r="C420" s="1" t="s">
        <v>1524</v>
      </c>
      <c r="D420" s="1" t="s">
        <v>1525</v>
      </c>
      <c r="E420" s="1" t="s">
        <v>1525</v>
      </c>
      <c r="F420" s="1" t="s">
        <v>1526</v>
      </c>
      <c r="G420" s="2">
        <v>1950</v>
      </c>
      <c r="H420" s="1" t="str">
        <f>HYPERLINK("https://www.insiel.it/cms/societa-trasparente/09-bandi-di-gara-e-contratti/Atti_amministrazioni_aggiudicatrici/index_ori.html?pCig=YF53851EFE","Atti della procedura")</f>
        <v>Atti della procedura</v>
      </c>
    </row>
    <row r="421" spans="2:8" ht="30" x14ac:dyDescent="0.25">
      <c r="B421" s="1" t="s">
        <v>1527</v>
      </c>
      <c r="C421" s="1" t="s">
        <v>1528</v>
      </c>
      <c r="D421" s="1" t="s">
        <v>1529</v>
      </c>
      <c r="E421" s="1" t="s">
        <v>1530</v>
      </c>
      <c r="F421" s="1" t="s">
        <v>1531</v>
      </c>
      <c r="G421" s="2">
        <v>34000</v>
      </c>
      <c r="H421" s="1" t="str">
        <f>HYPERLINK("https://www.insiel.it/cms/societa-trasparente/09-bandi-di-gara-e-contratti/Atti_amministrazioni_aggiudicatrici/index_ori.html?pCig=YEF384E28C","Atti della procedura")</f>
        <v>Atti della procedura</v>
      </c>
    </row>
    <row r="422" spans="2:8" ht="30" x14ac:dyDescent="0.25">
      <c r="B422" s="1" t="s">
        <v>1532</v>
      </c>
      <c r="C422" s="1" t="s">
        <v>1533</v>
      </c>
      <c r="D422" s="1" t="s">
        <v>814</v>
      </c>
      <c r="E422" s="1" t="s">
        <v>814</v>
      </c>
      <c r="F422" s="1" t="s">
        <v>1534</v>
      </c>
      <c r="G422" s="2">
        <v>62408</v>
      </c>
      <c r="H422" s="1" t="str">
        <f>HYPERLINK("https://www.insiel.it/cms/societa-trasparente/09-bandi-di-gara-e-contratti/Atti_amministrazioni_aggiudicatrici/index_ori.html?pCig=94612316CF","Atti della procedura")</f>
        <v>Atti della procedura</v>
      </c>
    </row>
    <row r="423" spans="2:8" x14ac:dyDescent="0.25">
      <c r="B423" s="1" t="s">
        <v>1535</v>
      </c>
      <c r="C423" s="1" t="s">
        <v>1536</v>
      </c>
      <c r="D423" s="1" t="s">
        <v>1537</v>
      </c>
      <c r="E423" s="1" t="s">
        <v>1537</v>
      </c>
      <c r="F423" s="1" t="s">
        <v>1538</v>
      </c>
      <c r="G423" s="2">
        <v>120960</v>
      </c>
      <c r="H423" s="1" t="str">
        <f>HYPERLINK("https://www.insiel.it/cms/societa-trasparente/09-bandi-di-gara-e-contratti/Atti_amministrazioni_aggiudicatrici/index_ori.html?pCig=9460689789","Atti della procedura")</f>
        <v>Atti della procedura</v>
      </c>
    </row>
    <row r="424" spans="2:8" x14ac:dyDescent="0.25">
      <c r="B424" s="1" t="s">
        <v>1539</v>
      </c>
      <c r="C424" s="1" t="s">
        <v>1540</v>
      </c>
      <c r="D424" s="1" t="s">
        <v>1541</v>
      </c>
      <c r="E424" s="1" t="s">
        <v>1541</v>
      </c>
      <c r="F424" s="1" t="s">
        <v>1542</v>
      </c>
      <c r="G424" s="2">
        <v>14925</v>
      </c>
      <c r="H424" s="1" t="str">
        <f>HYPERLINK("https://www.insiel.it/cms/societa-trasparente/09-bandi-di-gara-e-contratti/Atti_amministrazioni_aggiudicatrici/index_ori.html?pCig=Y0B38477FE","Atti della procedura")</f>
        <v>Atti della procedura</v>
      </c>
    </row>
    <row r="425" spans="2:8" x14ac:dyDescent="0.25">
      <c r="B425" s="1" t="s">
        <v>1543</v>
      </c>
      <c r="C425" s="1" t="s">
        <v>1544</v>
      </c>
      <c r="D425" s="1" t="s">
        <v>319</v>
      </c>
      <c r="E425" s="1" t="s">
        <v>319</v>
      </c>
      <c r="F425" s="1" t="s">
        <v>1545</v>
      </c>
      <c r="G425" s="2">
        <v>4407.2700000000004</v>
      </c>
      <c r="H425" s="1" t="str">
        <f>HYPERLINK("https://www.insiel.it/cms/societa-trasparente/09-bandi-di-gara-e-contratti/Atti_amministrazioni_aggiudicatrici/index_ori.html?pCig=YB938448C4","Atti della procedura")</f>
        <v>Atti della procedura</v>
      </c>
    </row>
    <row r="426" spans="2:8" x14ac:dyDescent="0.25">
      <c r="B426" s="1" t="s">
        <v>1546</v>
      </c>
      <c r="C426" s="1" t="s">
        <v>1547</v>
      </c>
      <c r="D426" s="1" t="s">
        <v>1548</v>
      </c>
      <c r="E426" s="1" t="s">
        <v>1548</v>
      </c>
      <c r="F426" s="1" t="s">
        <v>1549</v>
      </c>
      <c r="G426" s="2">
        <v>5000</v>
      </c>
      <c r="H426" s="1" t="str">
        <f>HYPERLINK("https://www.insiel.it/cms/societa-trasparente/09-bandi-di-gara-e-contratti/Atti_amministrazioni_aggiudicatrici/index_ori.html?pCig=Y6B38427FA","Atti della procedura")</f>
        <v>Atti della procedura</v>
      </c>
    </row>
    <row r="427" spans="2:8" ht="30" x14ac:dyDescent="0.25">
      <c r="B427" s="1" t="s">
        <v>1550</v>
      </c>
      <c r="C427" s="1" t="s">
        <v>1551</v>
      </c>
      <c r="D427" s="1" t="s">
        <v>75</v>
      </c>
      <c r="E427" s="1" t="s">
        <v>75</v>
      </c>
      <c r="F427" s="1" t="s">
        <v>1552</v>
      </c>
      <c r="G427" s="2">
        <v>1728</v>
      </c>
      <c r="H427" s="1" t="str">
        <f>HYPERLINK("https://www.insiel.it/cms/societa-trasparente/09-bandi-di-gara-e-contratti/Atti_amministrazioni_aggiudicatrici/index_ori.html?pCig=Y8438425E4","Atti della procedura")</f>
        <v>Atti della procedura</v>
      </c>
    </row>
    <row r="428" spans="2:8" ht="30" x14ac:dyDescent="0.25">
      <c r="B428" s="1" t="s">
        <v>1553</v>
      </c>
      <c r="C428" s="1" t="s">
        <v>78</v>
      </c>
      <c r="D428" s="1" t="s">
        <v>79</v>
      </c>
      <c r="E428" s="1" t="s">
        <v>79</v>
      </c>
      <c r="F428" s="1" t="s">
        <v>1554</v>
      </c>
      <c r="G428" s="2">
        <v>762.52</v>
      </c>
      <c r="H428" s="1" t="str">
        <f>HYPERLINK("https://www.insiel.it/cms/societa-trasparente/09-bandi-di-gara-e-contratti/Atti_amministrazioni_aggiudicatrici/index_ori.html?pCig=NO","Atti della procedura")</f>
        <v>Atti della procedura</v>
      </c>
    </row>
    <row r="429" spans="2:8" x14ac:dyDescent="0.25">
      <c r="B429" s="1" t="s">
        <v>1555</v>
      </c>
      <c r="C429" s="1" t="s">
        <v>1556</v>
      </c>
      <c r="D429" s="1" t="s">
        <v>1557</v>
      </c>
      <c r="E429" s="1" t="s">
        <v>1557</v>
      </c>
      <c r="F429" s="1" t="s">
        <v>1558</v>
      </c>
      <c r="G429" s="2">
        <v>17997</v>
      </c>
      <c r="H429" s="1" t="str">
        <f>HYPERLINK("https://www.insiel.it/cms/societa-trasparente/09-bandi-di-gara-e-contratti/Atti_amministrazioni_aggiudicatrici/index_ori.html?pCig=Y06383DBBB","Atti della procedura")</f>
        <v>Atti della procedura</v>
      </c>
    </row>
    <row r="430" spans="2:8" ht="45" x14ac:dyDescent="0.25">
      <c r="B430" s="1" t="s">
        <v>1559</v>
      </c>
      <c r="C430" s="1" t="s">
        <v>1560</v>
      </c>
      <c r="D430" s="1" t="s">
        <v>1561</v>
      </c>
      <c r="E430" s="1" t="s">
        <v>1561</v>
      </c>
      <c r="F430" s="1" t="s">
        <v>1562</v>
      </c>
      <c r="G430" s="2">
        <v>7000</v>
      </c>
      <c r="H430" s="1" t="str">
        <f>HYPERLINK("https://www.insiel.it/cms/societa-trasparente/09-bandi-di-gara-e-contratti/Atti_amministrazioni_aggiudicatrici/index_ori.html?pCig=YC03839449","Atti della procedura")</f>
        <v>Atti della procedura</v>
      </c>
    </row>
    <row r="431" spans="2:8" ht="30" x14ac:dyDescent="0.25">
      <c r="B431" s="1" t="s">
        <v>1563</v>
      </c>
      <c r="C431" s="1" t="s">
        <v>1564</v>
      </c>
      <c r="D431" s="1" t="s">
        <v>19</v>
      </c>
      <c r="E431" s="1" t="s">
        <v>19</v>
      </c>
      <c r="F431" s="1" t="s">
        <v>20</v>
      </c>
      <c r="G431" s="2">
        <v>39000</v>
      </c>
      <c r="H431" s="1" t="str">
        <f>HYPERLINK("https://www.insiel.it/cms/societa-trasparente/09-bandi-di-gara-e-contratti/Atti_amministrazioni_aggiudicatrici/index_ori.html?pCig=ZE2382F9B6","Atti della procedura")</f>
        <v>Atti della procedura</v>
      </c>
    </row>
    <row r="432" spans="2:8" x14ac:dyDescent="0.25">
      <c r="B432" s="1" t="s">
        <v>1565</v>
      </c>
      <c r="C432" s="1" t="s">
        <v>1566</v>
      </c>
      <c r="D432" s="1" t="s">
        <v>1567</v>
      </c>
      <c r="E432" s="1" t="s">
        <v>1567</v>
      </c>
      <c r="F432" s="1" t="s">
        <v>1568</v>
      </c>
      <c r="G432" s="2">
        <v>59740.6</v>
      </c>
      <c r="H432" s="1" t="str">
        <f>HYPERLINK("https://www.insiel.it/cms/societa-trasparente/09-bandi-di-gara-e-contratti/Atti_amministrazioni_aggiudicatrici/index_ori.html?pCig=9451085212","Atti della procedura")</f>
        <v>Atti della procedura</v>
      </c>
    </row>
    <row r="433" spans="2:8" ht="30" x14ac:dyDescent="0.25">
      <c r="B433" s="1" t="s">
        <v>1569</v>
      </c>
      <c r="C433" s="1" t="s">
        <v>1570</v>
      </c>
      <c r="D433" s="1" t="s">
        <v>466</v>
      </c>
      <c r="E433" s="1" t="s">
        <v>466</v>
      </c>
      <c r="F433" s="1" t="s">
        <v>1571</v>
      </c>
      <c r="G433" s="2">
        <v>120</v>
      </c>
      <c r="H433" s="1" t="str">
        <f>HYPERLINK("https://www.insiel.it/cms/societa-trasparente/09-bandi-di-gara-e-contratti/Atti_amministrazioni_aggiudicatrici/index_ori.html?pCig=Y4D382D18D","Atti della procedura")</f>
        <v>Atti della procedura</v>
      </c>
    </row>
    <row r="434" spans="2:8" ht="30" x14ac:dyDescent="0.25">
      <c r="B434" s="1" t="s">
        <v>1572</v>
      </c>
      <c r="C434" s="1" t="s">
        <v>1573</v>
      </c>
      <c r="D434" s="1" t="s">
        <v>1574</v>
      </c>
      <c r="E434" s="1" t="s">
        <v>1574</v>
      </c>
      <c r="F434" s="1" t="s">
        <v>1575</v>
      </c>
      <c r="G434" s="2">
        <v>153</v>
      </c>
      <c r="H434" s="1" t="str">
        <f>HYPERLINK("https://www.insiel.it/cms/societa-trasparente/09-bandi-di-gara-e-contratti/Atti_amministrazioni_aggiudicatrici/index_ori.html?pCig=YE5382C789","Atti della procedura")</f>
        <v>Atti della procedura</v>
      </c>
    </row>
    <row r="435" spans="2:8" ht="30" x14ac:dyDescent="0.25">
      <c r="B435" s="1" t="s">
        <v>1576</v>
      </c>
      <c r="C435" s="1" t="s">
        <v>1577</v>
      </c>
      <c r="D435" s="1" t="s">
        <v>75</v>
      </c>
      <c r="E435" s="1" t="s">
        <v>75</v>
      </c>
      <c r="F435" s="1" t="s">
        <v>1578</v>
      </c>
      <c r="G435" s="2">
        <v>1728</v>
      </c>
      <c r="H435" s="1" t="str">
        <f>HYPERLINK("https://www.insiel.it/cms/societa-trasparente/09-bandi-di-gara-e-contratti/Atti_amministrazioni_aggiudicatrici/index_ori.html?pCig=Y233841B6F","Atti della procedura")</f>
        <v>Atti della procedura</v>
      </c>
    </row>
    <row r="436" spans="2:8" ht="30" x14ac:dyDescent="0.25">
      <c r="B436" s="1" t="s">
        <v>1579</v>
      </c>
      <c r="C436" s="1" t="s">
        <v>78</v>
      </c>
      <c r="D436" s="1" t="s">
        <v>79</v>
      </c>
      <c r="E436" s="1" t="s">
        <v>79</v>
      </c>
      <c r="F436" s="1" t="s">
        <v>1580</v>
      </c>
      <c r="G436" s="2">
        <v>795.52</v>
      </c>
      <c r="H436" s="1" t="str">
        <f>HYPERLINK("https://www.insiel.it/cms/societa-trasparente/09-bandi-di-gara-e-contratti/Atti_amministrazioni_aggiudicatrici/index_ori.html?pCig=NO","Atti della procedura")</f>
        <v>Atti della procedura</v>
      </c>
    </row>
    <row r="437" spans="2:8" ht="30" x14ac:dyDescent="0.25">
      <c r="B437" s="1" t="s">
        <v>1581</v>
      </c>
      <c r="C437" s="1" t="s">
        <v>1582</v>
      </c>
      <c r="D437" s="1" t="s">
        <v>195</v>
      </c>
      <c r="E437" s="1" t="s">
        <v>195</v>
      </c>
      <c r="F437" s="1" t="s">
        <v>1583</v>
      </c>
      <c r="G437" s="2">
        <v>150</v>
      </c>
      <c r="H437" s="1" t="str">
        <f>HYPERLINK("https://www.insiel.it/cms/societa-trasparente/09-bandi-di-gara-e-contratti/Atti_amministrazioni_aggiudicatrici/index_ori.html?pCig=Y24382365F","Atti della procedura")</f>
        <v>Atti della procedura</v>
      </c>
    </row>
    <row r="438" spans="2:8" ht="45" x14ac:dyDescent="0.25">
      <c r="B438" s="1" t="s">
        <v>1584</v>
      </c>
      <c r="C438" s="1" t="s">
        <v>1585</v>
      </c>
      <c r="D438" s="1" t="s">
        <v>1586</v>
      </c>
      <c r="E438" s="1" t="s">
        <v>1587</v>
      </c>
      <c r="F438" s="1" t="s">
        <v>1588</v>
      </c>
      <c r="G438" s="2">
        <v>24800</v>
      </c>
      <c r="H438" s="1" t="str">
        <f>HYPERLINK("https://www.insiel.it/cms/societa-trasparente/09-bandi-di-gara-e-contratti/Atti_amministrazioni_aggiudicatrici/index_ori.html?pCig=YD13823204","Atti della procedura")</f>
        <v>Atti della procedura</v>
      </c>
    </row>
    <row r="439" spans="2:8" x14ac:dyDescent="0.25">
      <c r="B439" s="1" t="s">
        <v>1589</v>
      </c>
      <c r="C439" s="1" t="s">
        <v>1590</v>
      </c>
      <c r="D439" s="1" t="s">
        <v>1591</v>
      </c>
      <c r="E439" s="1" t="s">
        <v>1591</v>
      </c>
      <c r="F439" s="1" t="s">
        <v>1592</v>
      </c>
      <c r="G439" s="2">
        <v>1040</v>
      </c>
      <c r="H439" s="1" t="str">
        <f>HYPERLINK("https://www.insiel.it/cms/societa-trasparente/09-bandi-di-gara-e-contratti/Atti_amministrazioni_aggiudicatrici/index_ori.html?pCig=Y8738289EC","Atti della procedura")</f>
        <v>Atti della procedura</v>
      </c>
    </row>
    <row r="440" spans="2:8" ht="30" x14ac:dyDescent="0.25">
      <c r="B440" s="1" t="s">
        <v>1593</v>
      </c>
      <c r="C440" s="1" t="s">
        <v>1594</v>
      </c>
      <c r="D440" s="1" t="s">
        <v>123</v>
      </c>
      <c r="E440" s="1" t="s">
        <v>123</v>
      </c>
      <c r="F440" s="1" t="s">
        <v>1595</v>
      </c>
      <c r="G440" s="2">
        <v>215</v>
      </c>
      <c r="H440" s="1" t="str">
        <f>HYPERLINK("https://www.insiel.it/cms/societa-trasparente/09-bandi-di-gara-e-contratti/Atti_amministrazioni_aggiudicatrici/index_ori.html?pCig=YE3382148D","Atti della procedura")</f>
        <v>Atti della procedura</v>
      </c>
    </row>
    <row r="441" spans="2:8" x14ac:dyDescent="0.25">
      <c r="B441" s="1" t="s">
        <v>1596</v>
      </c>
      <c r="C441" s="1" t="s">
        <v>1597</v>
      </c>
      <c r="D441" s="1" t="s">
        <v>663</v>
      </c>
      <c r="E441" s="1" t="s">
        <v>663</v>
      </c>
      <c r="F441" s="1" t="s">
        <v>1598</v>
      </c>
      <c r="G441" s="2">
        <v>39000</v>
      </c>
      <c r="H441" s="1" t="str">
        <f>HYPERLINK("https://www.insiel.it/cms/societa-trasparente/09-bandi-di-gara-e-contratti/Atti_amministrazioni_aggiudicatrici/index_ori.html?pCig=Y69381AF09","Atti della procedura")</f>
        <v>Atti della procedura</v>
      </c>
    </row>
    <row r="442" spans="2:8" ht="30" x14ac:dyDescent="0.25">
      <c r="B442" s="1" t="s">
        <v>1599</v>
      </c>
      <c r="C442" s="1" t="s">
        <v>1600</v>
      </c>
      <c r="D442" s="1" t="s">
        <v>1601</v>
      </c>
      <c r="E442" s="1" t="s">
        <v>58</v>
      </c>
      <c r="F442" s="1" t="s">
        <v>1602</v>
      </c>
      <c r="G442" s="2">
        <v>39000</v>
      </c>
      <c r="H442" s="1" t="str">
        <f>HYPERLINK("https://www.insiel.it/cms/societa-trasparente/09-bandi-di-gara-e-contratti/Atti_amministrazioni_aggiudicatrici/index_ori.html?pCig=Y22381E860","Atti della procedura")</f>
        <v>Atti della procedura</v>
      </c>
    </row>
    <row r="443" spans="2:8" ht="30" x14ac:dyDescent="0.25">
      <c r="B443" s="1" t="s">
        <v>1603</v>
      </c>
      <c r="C443" s="1" t="s">
        <v>1604</v>
      </c>
      <c r="D443" s="1" t="s">
        <v>1605</v>
      </c>
      <c r="E443" s="1" t="s">
        <v>1606</v>
      </c>
      <c r="F443" s="1" t="s">
        <v>1607</v>
      </c>
      <c r="G443" s="2">
        <v>63000</v>
      </c>
      <c r="H443" s="1" t="str">
        <f>HYPERLINK("https://www.insiel.it/cms/societa-trasparente/09-bandi-di-gara-e-contratti/Atti_amministrazioni_aggiudicatrici/index_ori.html?pCig=9453816FBF","Atti della procedura")</f>
        <v>Atti della procedura</v>
      </c>
    </row>
    <row r="444" spans="2:8" x14ac:dyDescent="0.25">
      <c r="B444" s="1" t="s">
        <v>1608</v>
      </c>
      <c r="C444" s="1" t="s">
        <v>1609</v>
      </c>
      <c r="D444" s="1" t="s">
        <v>1610</v>
      </c>
      <c r="E444" s="1" t="s">
        <v>1610</v>
      </c>
      <c r="F444" s="1" t="s">
        <v>1611</v>
      </c>
      <c r="G444" s="2">
        <v>10000</v>
      </c>
      <c r="H444" s="1" t="str">
        <f>HYPERLINK("https://www.insiel.it/cms/societa-trasparente/09-bandi-di-gara-e-contratti/Atti_amministrazioni_aggiudicatrici/index_ori.html?pCig=Y593818577","Atti della procedura")</f>
        <v>Atti della procedura</v>
      </c>
    </row>
    <row r="445" spans="2:8" ht="45" x14ac:dyDescent="0.25">
      <c r="B445" s="1" t="s">
        <v>1612</v>
      </c>
      <c r="C445" s="1" t="s">
        <v>1613</v>
      </c>
      <c r="D445" s="1" t="s">
        <v>1614</v>
      </c>
      <c r="E445" s="1" t="s">
        <v>1614</v>
      </c>
      <c r="F445" s="1" t="s">
        <v>1615</v>
      </c>
      <c r="G445" s="2">
        <v>6464</v>
      </c>
      <c r="H445" s="1" t="str">
        <f>HYPERLINK("https://www.insiel.it/cms/societa-trasparente/09-bandi-di-gara-e-contratti/Atti_amministrazioni_aggiudicatrici/index_ori.html?pCig=Y053806DF1","Atti della procedura")</f>
        <v>Atti della procedura</v>
      </c>
    </row>
    <row r="446" spans="2:8" ht="45" x14ac:dyDescent="0.25">
      <c r="B446" s="1" t="s">
        <v>1616</v>
      </c>
      <c r="C446" s="1" t="s">
        <v>1617</v>
      </c>
      <c r="D446" s="1" t="s">
        <v>75</v>
      </c>
      <c r="E446" s="1" t="s">
        <v>75</v>
      </c>
      <c r="F446" s="1" t="s">
        <v>1618</v>
      </c>
      <c r="G446" s="2">
        <v>1728</v>
      </c>
      <c r="H446" s="1" t="str">
        <f>HYPERLINK("https://www.insiel.it/cms/societa-trasparente/09-bandi-di-gara-e-contratti/Atti_amministrazioni_aggiudicatrici/index_ori.html?pCig=Y6D381FF88","Atti della procedura")</f>
        <v>Atti della procedura</v>
      </c>
    </row>
    <row r="447" spans="2:8" ht="30" x14ac:dyDescent="0.25">
      <c r="B447" s="1" t="s">
        <v>1619</v>
      </c>
      <c r="C447" s="1" t="s">
        <v>78</v>
      </c>
      <c r="D447" s="1" t="s">
        <v>79</v>
      </c>
      <c r="E447" s="1" t="s">
        <v>79</v>
      </c>
      <c r="F447" s="1" t="s">
        <v>1620</v>
      </c>
      <c r="G447" s="2">
        <v>762.52</v>
      </c>
      <c r="H447" s="1" t="str">
        <f>HYPERLINK("https://www.insiel.it/cms/societa-trasparente/09-bandi-di-gara-e-contratti/Atti_amministrazioni_aggiudicatrici/index_ori.html?pCig=NO","Atti della procedura")</f>
        <v>Atti della procedura</v>
      </c>
    </row>
    <row r="448" spans="2:8" x14ac:dyDescent="0.25">
      <c r="B448" s="1" t="s">
        <v>1621</v>
      </c>
      <c r="C448" s="1" t="s">
        <v>1622</v>
      </c>
      <c r="D448" s="1" t="s">
        <v>27</v>
      </c>
      <c r="E448" s="1" t="s">
        <v>27</v>
      </c>
      <c r="F448" s="1" t="s">
        <v>1623</v>
      </c>
      <c r="G448" s="2">
        <v>330</v>
      </c>
      <c r="H448" s="1" t="str">
        <f>HYPERLINK("https://www.insiel.it/cms/societa-trasparente/09-bandi-di-gara-e-contratti/Atti_amministrazioni_aggiudicatrici/index_ori.html?pCig=Y2E380F488","Atti della procedura")</f>
        <v>Atti della procedura</v>
      </c>
    </row>
    <row r="449" spans="2:8" ht="45" x14ac:dyDescent="0.25">
      <c r="B449" s="1" t="s">
        <v>1624</v>
      </c>
      <c r="C449" s="1" t="s">
        <v>1625</v>
      </c>
      <c r="D449" s="1" t="s">
        <v>859</v>
      </c>
      <c r="E449" s="1" t="s">
        <v>859</v>
      </c>
      <c r="F449" s="1" t="s">
        <v>1626</v>
      </c>
      <c r="G449" s="2">
        <v>300</v>
      </c>
      <c r="H449" s="1" t="str">
        <f>HYPERLINK("https://www.insiel.it/cms/societa-trasparente/09-bandi-di-gara-e-contratti/Atti_amministrazioni_aggiudicatrici/index_ori.html?pCig=YF838094F7","Atti della procedura")</f>
        <v>Atti della procedura</v>
      </c>
    </row>
    <row r="450" spans="2:8" ht="30" x14ac:dyDescent="0.25">
      <c r="B450" s="1" t="s">
        <v>1627</v>
      </c>
      <c r="C450" s="1" t="s">
        <v>1628</v>
      </c>
      <c r="D450" s="1" t="s">
        <v>281</v>
      </c>
      <c r="E450" s="1" t="s">
        <v>281</v>
      </c>
      <c r="F450" s="1" t="s">
        <v>1629</v>
      </c>
      <c r="G450" s="2">
        <v>28972.44</v>
      </c>
      <c r="H450" s="1" t="str">
        <f>HYPERLINK("https://www.insiel.it/cms/societa-trasparente/09-bandi-di-gara-e-contratti/Atti_amministrazioni_aggiudicatrici/index_ori.html?pCig=Y4E3809E0D","Atti della procedura")</f>
        <v>Atti della procedura</v>
      </c>
    </row>
    <row r="451" spans="2:8" x14ac:dyDescent="0.25">
      <c r="B451" s="1" t="s">
        <v>1630</v>
      </c>
      <c r="C451" s="1" t="s">
        <v>1631</v>
      </c>
      <c r="D451" s="1" t="s">
        <v>175</v>
      </c>
      <c r="E451" s="1" t="s">
        <v>175</v>
      </c>
      <c r="F451" s="1" t="s">
        <v>1632</v>
      </c>
      <c r="G451" s="2">
        <v>4345</v>
      </c>
      <c r="H451" s="1" t="str">
        <f>HYPERLINK("https://www.insiel.it/cms/societa-trasparente/09-bandi-di-gara-e-contratti/Atti_amministrazioni_aggiudicatrici/index_ori.html?pCig=Y273809F4E","Atti della procedura")</f>
        <v>Atti della procedura</v>
      </c>
    </row>
    <row r="452" spans="2:8" ht="30" x14ac:dyDescent="0.25">
      <c r="B452" s="1" t="s">
        <v>1633</v>
      </c>
      <c r="C452" s="1" t="s">
        <v>1634</v>
      </c>
      <c r="D452" s="1" t="s">
        <v>1335</v>
      </c>
      <c r="E452" s="1" t="s">
        <v>1335</v>
      </c>
      <c r="F452" s="1" t="s">
        <v>1635</v>
      </c>
      <c r="G452" s="2">
        <v>290</v>
      </c>
      <c r="H452" s="1" t="str">
        <f>HYPERLINK("https://www.insiel.it/cms/societa-trasparente/09-bandi-di-gara-e-contratti/Atti_amministrazioni_aggiudicatrici/index_ori.html?pCig=Y5238082B2","Atti della procedura")</f>
        <v>Atti della procedura</v>
      </c>
    </row>
    <row r="453" spans="2:8" ht="30" x14ac:dyDescent="0.25">
      <c r="B453" s="1" t="s">
        <v>1636</v>
      </c>
      <c r="C453" s="1" t="s">
        <v>1637</v>
      </c>
      <c r="D453" s="1" t="s">
        <v>715</v>
      </c>
      <c r="E453" s="1" t="s">
        <v>715</v>
      </c>
      <c r="F453" s="1" t="s">
        <v>1638</v>
      </c>
      <c r="G453" s="2">
        <v>3215.7</v>
      </c>
      <c r="H453" s="1" t="str">
        <f>HYPERLINK("https://www.insiel.it/cms/societa-trasparente/09-bandi-di-gara-e-contratti/Atti_amministrazioni_aggiudicatrici/index_ori.html?pCig=Y243809E7F","Atti della procedura")</f>
        <v>Atti della procedura</v>
      </c>
    </row>
    <row r="454" spans="2:8" x14ac:dyDescent="0.25">
      <c r="B454" s="1" t="s">
        <v>1639</v>
      </c>
      <c r="C454" s="1" t="s">
        <v>1640</v>
      </c>
      <c r="D454" s="1" t="s">
        <v>1641</v>
      </c>
      <c r="E454" s="1" t="s">
        <v>1641</v>
      </c>
      <c r="F454" s="1" t="s">
        <v>1642</v>
      </c>
      <c r="G454" s="2">
        <v>51000</v>
      </c>
      <c r="H454" s="1" t="str">
        <f>HYPERLINK("https://www.insiel.it/cms/societa-trasparente/09-bandi-di-gara-e-contratti/Atti_amministrazioni_aggiudicatrici/index_ori.html?pCig=9437354EE0","Atti della procedura")</f>
        <v>Atti della procedura</v>
      </c>
    </row>
    <row r="455" spans="2:8" ht="30" x14ac:dyDescent="0.25">
      <c r="B455" s="1" t="s">
        <v>1643</v>
      </c>
      <c r="C455" s="1" t="s">
        <v>1644</v>
      </c>
      <c r="D455" s="1" t="s">
        <v>15</v>
      </c>
      <c r="E455" s="1" t="s">
        <v>15</v>
      </c>
      <c r="F455" s="1" t="s">
        <v>1645</v>
      </c>
      <c r="G455" s="2">
        <v>890</v>
      </c>
      <c r="H455" s="1" t="str">
        <f>HYPERLINK("https://www.insiel.it/cms/societa-trasparente/09-bandi-di-gara-e-contratti/Atti_amministrazioni_aggiudicatrici/index_ori.html?pCig=Y3C3804DB4","Atti della procedura")</f>
        <v>Atti della procedura</v>
      </c>
    </row>
    <row r="456" spans="2:8" ht="30" x14ac:dyDescent="0.25">
      <c r="B456" s="1" t="s">
        <v>1646</v>
      </c>
      <c r="C456" s="1" t="s">
        <v>78</v>
      </c>
      <c r="D456" s="1" t="s">
        <v>1647</v>
      </c>
      <c r="E456" s="1" t="s">
        <v>1647</v>
      </c>
      <c r="F456" s="1" t="s">
        <v>1648</v>
      </c>
      <c r="G456" s="2">
        <v>700</v>
      </c>
      <c r="H456" s="1" t="str">
        <f>HYPERLINK("https://www.insiel.it/cms/societa-trasparente/09-bandi-di-gara-e-contratti/Atti_amministrazioni_aggiudicatrici/index_ori.html?pCig=NO","Atti della procedura")</f>
        <v>Atti della procedura</v>
      </c>
    </row>
    <row r="457" spans="2:8" ht="45" x14ac:dyDescent="0.25">
      <c r="B457" s="1" t="s">
        <v>1649</v>
      </c>
      <c r="C457" s="1" t="s">
        <v>1650</v>
      </c>
      <c r="D457" s="1" t="s">
        <v>1651</v>
      </c>
      <c r="E457" s="1" t="s">
        <v>746</v>
      </c>
      <c r="F457" s="1" t="s">
        <v>1652</v>
      </c>
      <c r="G457" s="2">
        <v>123437.37</v>
      </c>
      <c r="H457" s="1" t="str">
        <f>HYPERLINK("https://www.insiel.it/cms/societa-trasparente/09-bandi-di-gara-e-contratti/Atti_amministrazioni_aggiudicatrici/index_ori.html?pCig=9457164A9C","Atti della procedura")</f>
        <v>Atti della procedura</v>
      </c>
    </row>
    <row r="458" spans="2:8" x14ac:dyDescent="0.25">
      <c r="B458" s="1" t="s">
        <v>1653</v>
      </c>
      <c r="C458" s="1" t="s">
        <v>1654</v>
      </c>
      <c r="D458" s="1" t="s">
        <v>123</v>
      </c>
      <c r="E458" s="1" t="s">
        <v>123</v>
      </c>
      <c r="F458" s="1" t="s">
        <v>1655</v>
      </c>
      <c r="G458" s="2">
        <v>1387.99</v>
      </c>
      <c r="H458" s="1" t="str">
        <f>HYPERLINK("https://www.insiel.it/cms/societa-trasparente/09-bandi-di-gara-e-contratti/Atti_amministrazioni_aggiudicatrici/index_ori.html?pCig=YC537FFEEF","Atti della procedura")</f>
        <v>Atti della procedura</v>
      </c>
    </row>
    <row r="459" spans="2:8" ht="30" x14ac:dyDescent="0.25">
      <c r="B459" s="1" t="s">
        <v>1656</v>
      </c>
      <c r="C459" s="1" t="s">
        <v>1657</v>
      </c>
      <c r="D459" s="1" t="s">
        <v>19</v>
      </c>
      <c r="E459" s="1" t="s">
        <v>19</v>
      </c>
      <c r="F459" s="1" t="s">
        <v>20</v>
      </c>
      <c r="G459" s="2">
        <v>39000</v>
      </c>
      <c r="H459" s="1" t="str">
        <f>HYPERLINK("https://www.insiel.it/cms/societa-trasparente/09-bandi-di-gara-e-contratti/Atti_amministrazioni_aggiudicatrici/index_ori.html?pCig=Z1137FCF66","Atti della procedura")</f>
        <v>Atti della procedura</v>
      </c>
    </row>
    <row r="460" spans="2:8" ht="30" x14ac:dyDescent="0.25">
      <c r="B460" s="1" t="s">
        <v>1658</v>
      </c>
      <c r="C460" s="1" t="s">
        <v>1659</v>
      </c>
      <c r="D460" s="1" t="s">
        <v>15</v>
      </c>
      <c r="E460" s="1" t="s">
        <v>15</v>
      </c>
      <c r="F460" s="1" t="s">
        <v>1660</v>
      </c>
      <c r="G460" s="2">
        <v>1146.8</v>
      </c>
      <c r="H460" s="1" t="str">
        <f>HYPERLINK("https://www.insiel.it/cms/societa-trasparente/09-bandi-di-gara-e-contratti/Atti_amministrazioni_aggiudicatrici/index_ori.html?pCig=YA239FB1AA","Atti della procedura")</f>
        <v>Atti della procedura</v>
      </c>
    </row>
    <row r="461" spans="2:8" ht="30" x14ac:dyDescent="0.25">
      <c r="B461" s="1" t="s">
        <v>1661</v>
      </c>
      <c r="C461" s="1" t="s">
        <v>1662</v>
      </c>
      <c r="D461" s="1" t="s">
        <v>1663</v>
      </c>
      <c r="E461" s="1" t="s">
        <v>1663</v>
      </c>
      <c r="F461" s="1" t="s">
        <v>1664</v>
      </c>
      <c r="G461" s="2">
        <v>69250</v>
      </c>
      <c r="H461" s="1" t="str">
        <f>HYPERLINK("https://www.insiel.it/cms/societa-trasparente/09-bandi-di-gara-e-contratti/Atti_amministrazioni_aggiudicatrici/index_ori.html?pCig=94290412C9","Atti della procedura")</f>
        <v>Atti della procedura</v>
      </c>
    </row>
    <row r="462" spans="2:8" x14ac:dyDescent="0.25">
      <c r="B462" s="1" t="s">
        <v>1665</v>
      </c>
      <c r="C462" s="1" t="s">
        <v>1666</v>
      </c>
      <c r="D462" s="1" t="s">
        <v>1667</v>
      </c>
      <c r="E462" s="1" t="s">
        <v>99</v>
      </c>
      <c r="F462" s="1" t="s">
        <v>1668</v>
      </c>
      <c r="G462" s="2">
        <v>13969.8</v>
      </c>
      <c r="H462" s="1" t="str">
        <f>HYPERLINK("https://www.insiel.it/cms/societa-trasparente/09-bandi-di-gara-e-contratti/Atti_amministrazioni_aggiudicatrici/index_ori.html?pCig=Y0337FBEE1","Atti della procedura")</f>
        <v>Atti della procedura</v>
      </c>
    </row>
    <row r="463" spans="2:8" ht="45" x14ac:dyDescent="0.25">
      <c r="B463" s="1" t="s">
        <v>1669</v>
      </c>
      <c r="C463" s="1" t="s">
        <v>78</v>
      </c>
      <c r="D463" s="1" t="s">
        <v>1670</v>
      </c>
      <c r="E463" s="1" t="s">
        <v>1670</v>
      </c>
      <c r="F463" s="1" t="s">
        <v>1671</v>
      </c>
      <c r="G463" s="2">
        <v>1800</v>
      </c>
      <c r="H463" s="1" t="str">
        <f>HYPERLINK("https://www.insiel.it/cms/societa-trasparente/09-bandi-di-gara-e-contratti/Atti_amministrazioni_aggiudicatrici/index_ori.html?pCig=NO","Atti della procedura")</f>
        <v>Atti della procedura</v>
      </c>
    </row>
    <row r="464" spans="2:8" x14ac:dyDescent="0.25">
      <c r="B464" s="1" t="s">
        <v>1672</v>
      </c>
      <c r="C464" s="1" t="s">
        <v>1673</v>
      </c>
      <c r="D464" s="1" t="s">
        <v>123</v>
      </c>
      <c r="E464" s="1" t="s">
        <v>123</v>
      </c>
      <c r="F464" s="1" t="s">
        <v>1674</v>
      </c>
      <c r="G464" s="2">
        <v>1720</v>
      </c>
      <c r="H464" s="1" t="str">
        <f>HYPERLINK("https://www.insiel.it/cms/societa-trasparente/09-bandi-di-gara-e-contratti/Atti_amministrazioni_aggiudicatrici/index_ori.html?pCig=YAA3821BBD","Atti della procedura")</f>
        <v>Atti della procedura</v>
      </c>
    </row>
    <row r="465" spans="2:8" ht="30" x14ac:dyDescent="0.25">
      <c r="B465" s="1" t="s">
        <v>1675</v>
      </c>
      <c r="C465" s="1" t="s">
        <v>1676</v>
      </c>
      <c r="D465" s="1" t="s">
        <v>1677</v>
      </c>
      <c r="E465" s="1" t="s">
        <v>1677</v>
      </c>
      <c r="F465" s="1" t="s">
        <v>1678</v>
      </c>
      <c r="G465" s="2">
        <v>6344</v>
      </c>
      <c r="H465" s="1" t="str">
        <f>HYPERLINK("https://www.insiel.it/cms/societa-trasparente/09-bandi-di-gara-e-contratti/Atti_amministrazioni_aggiudicatrici/index_ori.html?pCig=YE03B4FF13","Atti della procedura")</f>
        <v>Atti della procedura</v>
      </c>
    </row>
    <row r="466" spans="2:8" ht="30" x14ac:dyDescent="0.25">
      <c r="B466" s="1" t="s">
        <v>1679</v>
      </c>
      <c r="C466" s="1" t="s">
        <v>1680</v>
      </c>
      <c r="D466" s="1" t="s">
        <v>1681</v>
      </c>
      <c r="E466" s="1" t="s">
        <v>1681</v>
      </c>
      <c r="F466" s="1" t="s">
        <v>1682</v>
      </c>
      <c r="G466" s="2">
        <v>1541.85</v>
      </c>
      <c r="H466" s="1" t="str">
        <f>HYPERLINK("https://www.insiel.it/cms/societa-trasparente/09-bandi-di-gara-e-contratti/Atti_amministrazioni_aggiudicatrici/index_ori.html?pCig=Z0A3A208F1","Atti della procedura")</f>
        <v>Atti della procedura</v>
      </c>
    </row>
    <row r="467" spans="2:8" x14ac:dyDescent="0.25">
      <c r="B467" s="1" t="s">
        <v>1683</v>
      </c>
      <c r="C467" s="1" t="s">
        <v>1684</v>
      </c>
      <c r="D467" s="1" t="s">
        <v>1685</v>
      </c>
      <c r="E467" s="1" t="s">
        <v>1685</v>
      </c>
      <c r="F467" s="1" t="s">
        <v>1686</v>
      </c>
      <c r="G467" s="2">
        <v>45747.1</v>
      </c>
      <c r="H467" s="1" t="str">
        <f>HYPERLINK("https://www.insiel.it/cms/societa-trasparente/09-bandi-di-gara-e-contratti/Atti_amministrazioni_aggiudicatrici/index_ori.html?pCig=942841917F","Atti della procedura")</f>
        <v>Atti della procedura</v>
      </c>
    </row>
    <row r="468" spans="2:8" x14ac:dyDescent="0.25">
      <c r="B468" s="1" t="s">
        <v>1687</v>
      </c>
      <c r="C468" s="1" t="s">
        <v>1688</v>
      </c>
      <c r="D468" s="1" t="s">
        <v>1689</v>
      </c>
      <c r="E468" s="1" t="s">
        <v>1689</v>
      </c>
      <c r="F468" s="1" t="s">
        <v>1690</v>
      </c>
      <c r="G468" s="2">
        <v>36400</v>
      </c>
      <c r="H468" s="1" t="str">
        <f>HYPERLINK("https://www.insiel.it/cms/societa-trasparente/09-bandi-di-gara-e-contratti/Atti_amministrazioni_aggiudicatrici/index_ori.html?pCig=YB237F98BF","Atti della procedura")</f>
        <v>Atti della procedura</v>
      </c>
    </row>
    <row r="469" spans="2:8" ht="30" x14ac:dyDescent="0.25">
      <c r="B469" s="1" t="s">
        <v>1691</v>
      </c>
      <c r="C469" s="1" t="s">
        <v>1692</v>
      </c>
      <c r="D469" s="1" t="s">
        <v>281</v>
      </c>
      <c r="E469" s="1" t="s">
        <v>281</v>
      </c>
      <c r="F469" s="1" t="s">
        <v>1693</v>
      </c>
      <c r="G469" s="2">
        <v>39905.56</v>
      </c>
      <c r="H469" s="1" t="str">
        <f>HYPERLINK("https://www.insiel.it/cms/societa-trasparente/09-bandi-di-gara-e-contratti/Atti_amministrazioni_aggiudicatrici/index_ori.html?pCig=YCA37F6659","Atti della procedura")</f>
        <v>Atti della procedura</v>
      </c>
    </row>
    <row r="470" spans="2:8" ht="30" x14ac:dyDescent="0.25">
      <c r="B470" s="1" t="s">
        <v>1694</v>
      </c>
      <c r="C470" s="1" t="s">
        <v>1695</v>
      </c>
      <c r="D470" s="1" t="s">
        <v>1614</v>
      </c>
      <c r="E470" s="1" t="s">
        <v>1614</v>
      </c>
      <c r="F470" s="1" t="s">
        <v>1696</v>
      </c>
      <c r="G470" s="2">
        <v>5448</v>
      </c>
      <c r="H470" s="1" t="str">
        <f>HYPERLINK("https://www.insiel.it/cms/societa-trasparente/09-bandi-di-gara-e-contratti/Atti_amministrazioni_aggiudicatrici/index_ori.html?pCig=Y72380BF49","Atti della procedura")</f>
        <v>Atti della procedura</v>
      </c>
    </row>
    <row r="471" spans="2:8" ht="30" x14ac:dyDescent="0.25">
      <c r="B471" s="1" t="s">
        <v>1697</v>
      </c>
      <c r="C471" s="1" t="s">
        <v>1698</v>
      </c>
      <c r="D471" s="1" t="s">
        <v>1699</v>
      </c>
      <c r="E471" s="1" t="s">
        <v>1301</v>
      </c>
      <c r="F471" s="1" t="s">
        <v>1700</v>
      </c>
      <c r="G471" s="2">
        <v>780</v>
      </c>
      <c r="H471" s="1" t="str">
        <f>HYPERLINK("https://www.insiel.it/cms/societa-trasparente/09-bandi-di-gara-e-contratti/Atti_amministrazioni_aggiudicatrici/index_ori.html?pCig=Y6437ED04C","Atti della procedura")</f>
        <v>Atti della procedura</v>
      </c>
    </row>
    <row r="472" spans="2:8" ht="30" x14ac:dyDescent="0.25">
      <c r="B472" s="1" t="s">
        <v>1701</v>
      </c>
      <c r="C472" s="1" t="s">
        <v>1702</v>
      </c>
      <c r="D472" s="1" t="s">
        <v>1703</v>
      </c>
      <c r="E472" s="1" t="s">
        <v>1703</v>
      </c>
      <c r="F472" s="1" t="s">
        <v>1704</v>
      </c>
      <c r="G472" s="2">
        <v>700</v>
      </c>
      <c r="H472" s="1" t="str">
        <f>HYPERLINK("https://www.insiel.it/cms/societa-trasparente/09-bandi-di-gara-e-contratti/Atti_amministrazioni_aggiudicatrici/index_ori.html?pCig=YC237EA7F1","Atti della procedura")</f>
        <v>Atti della procedura</v>
      </c>
    </row>
    <row r="473" spans="2:8" ht="30" x14ac:dyDescent="0.25">
      <c r="B473" s="1" t="s">
        <v>1705</v>
      </c>
      <c r="C473" s="1" t="s">
        <v>1706</v>
      </c>
      <c r="D473" s="1" t="s">
        <v>1707</v>
      </c>
      <c r="E473" s="1" t="s">
        <v>1707</v>
      </c>
      <c r="F473" s="1" t="s">
        <v>1708</v>
      </c>
      <c r="G473" s="2">
        <v>4100</v>
      </c>
      <c r="H473" s="1" t="str">
        <f>HYPERLINK("https://www.insiel.it/cms/societa-trasparente/09-bandi-di-gara-e-contratti/Atti_amministrazioni_aggiudicatrici/index_ori.html?pCig=Y3637E65C6","Atti della procedura")</f>
        <v>Atti della procedura</v>
      </c>
    </row>
    <row r="474" spans="2:8" x14ac:dyDescent="0.25">
      <c r="B474" s="1" t="s">
        <v>1709</v>
      </c>
      <c r="C474" s="1" t="s">
        <v>1710</v>
      </c>
      <c r="D474" s="1" t="s">
        <v>1711</v>
      </c>
      <c r="E474" s="1" t="s">
        <v>1711</v>
      </c>
      <c r="F474" s="1" t="s">
        <v>1712</v>
      </c>
      <c r="G474" s="2">
        <v>31698.35</v>
      </c>
      <c r="H474" s="1" t="str">
        <f>HYPERLINK("https://www.insiel.it/cms/societa-trasparente/09-bandi-di-gara-e-contratti/Atti_amministrazioni_aggiudicatrici/index_ori.html?pCig=Y4C37FF1EE","Atti della procedura")</f>
        <v>Atti della procedura</v>
      </c>
    </row>
    <row r="475" spans="2:8" x14ac:dyDescent="0.25">
      <c r="B475" s="1" t="s">
        <v>1713</v>
      </c>
      <c r="C475" s="1" t="s">
        <v>1714</v>
      </c>
      <c r="D475" s="1" t="s">
        <v>997</v>
      </c>
      <c r="E475" s="1" t="s">
        <v>997</v>
      </c>
      <c r="F475" s="1" t="s">
        <v>1715</v>
      </c>
      <c r="G475" s="2">
        <v>1054.1199999999999</v>
      </c>
      <c r="H475" s="1" t="str">
        <f>HYPERLINK("https://www.insiel.it/cms/societa-trasparente/09-bandi-di-gara-e-contratti/Atti_amministrazioni_aggiudicatrici/index_ori.html?pCig=YA537E4BCE","Atti della procedura")</f>
        <v>Atti della procedura</v>
      </c>
    </row>
    <row r="476" spans="2:8" ht="30" x14ac:dyDescent="0.25">
      <c r="B476" s="1" t="s">
        <v>1716</v>
      </c>
      <c r="C476" s="1" t="s">
        <v>1717</v>
      </c>
      <c r="D476" s="1" t="s">
        <v>1718</v>
      </c>
      <c r="E476" s="1" t="s">
        <v>1719</v>
      </c>
      <c r="F476" s="1" t="s">
        <v>1720</v>
      </c>
      <c r="G476" s="2">
        <v>1018</v>
      </c>
      <c r="H476" s="1" t="str">
        <f>HYPERLINK("https://www.insiel.it/cms/societa-trasparente/09-bandi-di-gara-e-contratti/Atti_amministrazioni_aggiudicatrici/index_ori.html?pCig=Y5337F5EC9","Atti della procedura")</f>
        <v>Atti della procedura</v>
      </c>
    </row>
    <row r="477" spans="2:8" x14ac:dyDescent="0.25">
      <c r="B477" s="1" t="s">
        <v>1721</v>
      </c>
      <c r="C477" s="1" t="s">
        <v>1722</v>
      </c>
      <c r="D477" s="1" t="s">
        <v>1723</v>
      </c>
      <c r="E477" s="1" t="s">
        <v>1723</v>
      </c>
      <c r="F477" s="1" t="s">
        <v>1724</v>
      </c>
      <c r="G477" s="2">
        <v>2289.6</v>
      </c>
      <c r="H477" s="1" t="str">
        <f>HYPERLINK("https://www.insiel.it/cms/societa-trasparente/09-bandi-di-gara-e-contratti/Atti_amministrazioni_aggiudicatrici/index_ori.html?pCig=Y7637E044F","Atti della procedura")</f>
        <v>Atti della procedura</v>
      </c>
    </row>
    <row r="478" spans="2:8" ht="45" x14ac:dyDescent="0.25">
      <c r="B478" s="1" t="s">
        <v>1725</v>
      </c>
      <c r="C478" s="1" t="s">
        <v>1726</v>
      </c>
      <c r="D478" s="1" t="s">
        <v>829</v>
      </c>
      <c r="E478" s="1" t="s">
        <v>829</v>
      </c>
      <c r="F478" s="1" t="s">
        <v>1727</v>
      </c>
      <c r="G478" s="2">
        <v>12920.79</v>
      </c>
      <c r="H478" s="1" t="str">
        <f>HYPERLINK("https://www.insiel.it/cms/societa-trasparente/09-bandi-di-gara-e-contratti/Atti_amministrazioni_aggiudicatrici/index_ori.html?pCig=Y5037FF9DF","Atti della procedura")</f>
        <v>Atti della procedura</v>
      </c>
    </row>
    <row r="479" spans="2:8" x14ac:dyDescent="0.25">
      <c r="B479" s="1" t="s">
        <v>1728</v>
      </c>
      <c r="C479" s="1" t="s">
        <v>1729</v>
      </c>
      <c r="D479" s="1" t="s">
        <v>829</v>
      </c>
      <c r="E479" s="1" t="s">
        <v>829</v>
      </c>
      <c r="F479" s="1" t="s">
        <v>1730</v>
      </c>
      <c r="G479" s="2">
        <v>13889.04</v>
      </c>
      <c r="H479" s="1" t="str">
        <f>HYPERLINK("https://www.insiel.it/cms/societa-trasparente/09-bandi-di-gara-e-contratti/Atti_amministrazioni_aggiudicatrici/index_ori.html?pCig=Y7A37F9D43","Atti della procedura")</f>
        <v>Atti della procedura</v>
      </c>
    </row>
    <row r="480" spans="2:8" ht="30" x14ac:dyDescent="0.25">
      <c r="B480" s="1" t="s">
        <v>1731</v>
      </c>
      <c r="C480" s="1" t="s">
        <v>1732</v>
      </c>
      <c r="D480" s="1" t="s">
        <v>199</v>
      </c>
      <c r="E480" s="1" t="s">
        <v>199</v>
      </c>
      <c r="F480" s="1" t="s">
        <v>1733</v>
      </c>
      <c r="G480" s="2">
        <v>5400</v>
      </c>
      <c r="H480" s="1" t="str">
        <f>HYPERLINK("https://www.insiel.it/cms/societa-trasparente/09-bandi-di-gara-e-contratti/Atti_amministrazioni_aggiudicatrici/index_ori.html?pCig=Y4737D5EB0","Atti della procedura")</f>
        <v>Atti della procedura</v>
      </c>
    </row>
    <row r="481" spans="2:8" ht="30" x14ac:dyDescent="0.25">
      <c r="B481" s="1" t="s">
        <v>1734</v>
      </c>
      <c r="C481" s="1" t="s">
        <v>1735</v>
      </c>
      <c r="D481" s="1" t="s">
        <v>27</v>
      </c>
      <c r="E481" s="1" t="s">
        <v>27</v>
      </c>
      <c r="F481" s="1" t="s">
        <v>1736</v>
      </c>
      <c r="G481" s="2">
        <v>450</v>
      </c>
      <c r="H481" s="1" t="str">
        <f>HYPERLINK("https://www.insiel.it/cms/societa-trasparente/09-bandi-di-gara-e-contratti/Atti_amministrazioni_aggiudicatrici/index_ori.html?pCig=YF737D41A6","Atti della procedura")</f>
        <v>Atti della procedura</v>
      </c>
    </row>
    <row r="482" spans="2:8" x14ac:dyDescent="0.25">
      <c r="B482" s="1" t="s">
        <v>1737</v>
      </c>
      <c r="C482" s="1" t="s">
        <v>1738</v>
      </c>
      <c r="D482" s="1" t="s">
        <v>35</v>
      </c>
      <c r="E482" s="1" t="s">
        <v>35</v>
      </c>
      <c r="F482" s="1" t="s">
        <v>1739</v>
      </c>
      <c r="G482" s="2">
        <v>4040</v>
      </c>
      <c r="H482" s="1" t="str">
        <f>HYPERLINK("https://www.insiel.it/cms/societa-trasparente/09-bandi-di-gara-e-contratti/Atti_amministrazioni_aggiudicatrici/index_ori.html?pCig=YE837D66C9","Atti della procedura")</f>
        <v>Atti della procedura</v>
      </c>
    </row>
    <row r="483" spans="2:8" ht="30" x14ac:dyDescent="0.25">
      <c r="B483" s="1" t="s">
        <v>1740</v>
      </c>
      <c r="C483" s="1" t="s">
        <v>1741</v>
      </c>
      <c r="D483" s="1" t="s">
        <v>1742</v>
      </c>
      <c r="E483" s="1" t="s">
        <v>1742</v>
      </c>
      <c r="F483" s="1" t="s">
        <v>1743</v>
      </c>
      <c r="G483" s="2">
        <v>640</v>
      </c>
      <c r="H483" s="1" t="str">
        <f>HYPERLINK("https://www.insiel.it/cms/societa-trasparente/09-bandi-di-gara-e-contratti/Atti_amministrazioni_aggiudicatrici/index_ori.html?pCig=Y4537D12A7","Atti della procedura")</f>
        <v>Atti della procedura</v>
      </c>
    </row>
    <row r="484" spans="2:8" ht="30" x14ac:dyDescent="0.25">
      <c r="B484" s="1" t="s">
        <v>1744</v>
      </c>
      <c r="C484" s="1" t="s">
        <v>1745</v>
      </c>
      <c r="D484" s="1" t="s">
        <v>1746</v>
      </c>
      <c r="E484" s="1" t="s">
        <v>1746</v>
      </c>
      <c r="F484" s="1" t="s">
        <v>1747</v>
      </c>
      <c r="G484" s="2">
        <v>13500</v>
      </c>
      <c r="H484" s="1" t="str">
        <f>HYPERLINK("https://www.insiel.it/cms/societa-trasparente/09-bandi-di-gara-e-contratti/Atti_amministrazioni_aggiudicatrici/index_ori.html?pCig=Y8C37DD741","Atti della procedura")</f>
        <v>Atti della procedura</v>
      </c>
    </row>
    <row r="485" spans="2:8" x14ac:dyDescent="0.25">
      <c r="B485" s="1" t="s">
        <v>1748</v>
      </c>
      <c r="C485" s="1" t="s">
        <v>1749</v>
      </c>
      <c r="D485" s="1" t="s">
        <v>123</v>
      </c>
      <c r="E485" s="1" t="s">
        <v>123</v>
      </c>
      <c r="F485" s="1" t="s">
        <v>1750</v>
      </c>
      <c r="G485" s="2">
        <v>3677.92</v>
      </c>
      <c r="H485" s="1" t="str">
        <f>HYPERLINK("https://www.insiel.it/cms/societa-trasparente/09-bandi-di-gara-e-contratti/Atti_amministrazioni_aggiudicatrici/index_ori.html?pCig=Y5537D6662","Atti della procedura")</f>
        <v>Atti della procedura</v>
      </c>
    </row>
    <row r="486" spans="2:8" x14ac:dyDescent="0.25">
      <c r="B486" s="1" t="s">
        <v>1751</v>
      </c>
      <c r="C486" s="1" t="s">
        <v>1752</v>
      </c>
      <c r="D486" s="1" t="s">
        <v>455</v>
      </c>
      <c r="E486" s="1" t="s">
        <v>455</v>
      </c>
      <c r="F486" s="1" t="s">
        <v>1753</v>
      </c>
      <c r="G486" s="2">
        <v>4900</v>
      </c>
      <c r="H486" s="1" t="str">
        <f>HYPERLINK("https://www.insiel.it/cms/societa-trasparente/09-bandi-di-gara-e-contratti/Atti_amministrazioni_aggiudicatrici/index_ori.html?pCig=Y6437D4044","Atti della procedura")</f>
        <v>Atti della procedura</v>
      </c>
    </row>
    <row r="487" spans="2:8" x14ac:dyDescent="0.25">
      <c r="B487" s="1" t="s">
        <v>1754</v>
      </c>
      <c r="C487" s="1" t="s">
        <v>1755</v>
      </c>
      <c r="D487" s="1" t="s">
        <v>1756</v>
      </c>
      <c r="E487" s="1" t="s">
        <v>1756</v>
      </c>
      <c r="F487" s="1" t="s">
        <v>1757</v>
      </c>
      <c r="G487" s="2">
        <v>360</v>
      </c>
      <c r="H487" s="1" t="str">
        <f>HYPERLINK("https://www.insiel.it/cms/societa-trasparente/09-bandi-di-gara-e-contratti/Atti_amministrazioni_aggiudicatrici/index_ori.html?pCig=Y8237CF7F4","Atti della procedura")</f>
        <v>Atti della procedura</v>
      </c>
    </row>
    <row r="488" spans="2:8" x14ac:dyDescent="0.25">
      <c r="B488" s="1" t="s">
        <v>1758</v>
      </c>
      <c r="C488" s="1" t="s">
        <v>1759</v>
      </c>
      <c r="D488" s="1" t="s">
        <v>1760</v>
      </c>
      <c r="E488" s="1" t="s">
        <v>1760</v>
      </c>
      <c r="F488" s="1" t="s">
        <v>1761</v>
      </c>
      <c r="G488" s="2">
        <v>2500</v>
      </c>
      <c r="H488" s="1" t="str">
        <f>HYPERLINK("https://www.insiel.it/cms/societa-trasparente/09-bandi-di-gara-e-contratti/Atti_amministrazioni_aggiudicatrici/index_ori.html?pCig=YDA37D0DB6","Atti della procedura")</f>
        <v>Atti della procedura</v>
      </c>
    </row>
    <row r="489" spans="2:8" ht="45" x14ac:dyDescent="0.25">
      <c r="B489" s="1" t="s">
        <v>1762</v>
      </c>
      <c r="C489" s="1" t="s">
        <v>1763</v>
      </c>
      <c r="D489" s="1" t="s">
        <v>75</v>
      </c>
      <c r="E489" s="1" t="s">
        <v>75</v>
      </c>
      <c r="F489" s="1" t="s">
        <v>1764</v>
      </c>
      <c r="G489" s="2">
        <v>1728</v>
      </c>
      <c r="H489" s="1" t="str">
        <f>HYPERLINK("https://www.insiel.it/cms/societa-trasparente/09-bandi-di-gara-e-contratti/Atti_amministrazioni_aggiudicatrici/index_ori.html?pCig=Y9137DF40E","Atti della procedura")</f>
        <v>Atti della procedura</v>
      </c>
    </row>
    <row r="490" spans="2:8" ht="30" x14ac:dyDescent="0.25">
      <c r="B490" s="1" t="s">
        <v>1765</v>
      </c>
      <c r="C490" s="1" t="s">
        <v>78</v>
      </c>
      <c r="D490" s="1" t="s">
        <v>79</v>
      </c>
      <c r="E490" s="1" t="s">
        <v>79</v>
      </c>
      <c r="F490" s="1" t="s">
        <v>1766</v>
      </c>
      <c r="G490" s="2">
        <v>762.52</v>
      </c>
      <c r="H490" s="1" t="str">
        <f>HYPERLINK("https://www.insiel.it/cms/societa-trasparente/09-bandi-di-gara-e-contratti/Atti_amministrazioni_aggiudicatrici/index_ori.html?pCig=NO","Atti della procedura")</f>
        <v>Atti della procedura</v>
      </c>
    </row>
    <row r="491" spans="2:8" x14ac:dyDescent="0.25">
      <c r="B491" s="1" t="s">
        <v>1767</v>
      </c>
      <c r="C491" s="1" t="s">
        <v>1768</v>
      </c>
      <c r="D491" s="1" t="s">
        <v>1769</v>
      </c>
      <c r="E491" s="1" t="s">
        <v>1769</v>
      </c>
      <c r="F491" s="1" t="s">
        <v>1770</v>
      </c>
      <c r="G491" s="2">
        <v>48348</v>
      </c>
      <c r="H491" s="1" t="str">
        <f>HYPERLINK("https://www.insiel.it/cms/societa-trasparente/09-bandi-di-gara-e-contratti/Atti_amministrazioni_aggiudicatrici/index_ori.html?pCig=94160523EC","Atti della procedura")</f>
        <v>Atti della procedura</v>
      </c>
    </row>
    <row r="492" spans="2:8" ht="60" x14ac:dyDescent="0.25">
      <c r="B492" s="1" t="s">
        <v>1771</v>
      </c>
      <c r="C492" s="1" t="s">
        <v>1772</v>
      </c>
      <c r="D492" s="1" t="s">
        <v>1773</v>
      </c>
      <c r="E492" s="1" t="s">
        <v>1774</v>
      </c>
      <c r="F492" s="1" t="s">
        <v>1775</v>
      </c>
      <c r="G492" s="2">
        <v>177</v>
      </c>
      <c r="H492" s="1" t="str">
        <f>HYPERLINK("https://www.insiel.it/cms/societa-trasparente/09-bandi-di-gara-e-contratti/Atti_amministrazioni_aggiudicatrici/index_ori.html?pCig=Y2437E418C","Atti della procedura")</f>
        <v>Atti della procedura</v>
      </c>
    </row>
    <row r="493" spans="2:8" ht="30" x14ac:dyDescent="0.25">
      <c r="B493" s="1" t="s">
        <v>1776</v>
      </c>
      <c r="C493" s="1" t="s">
        <v>1777</v>
      </c>
      <c r="D493" s="1" t="s">
        <v>1778</v>
      </c>
      <c r="E493" s="1" t="s">
        <v>1778</v>
      </c>
      <c r="F493" s="1" t="s">
        <v>1779</v>
      </c>
      <c r="G493" s="2">
        <v>20000</v>
      </c>
      <c r="H493" s="1" t="str">
        <f>HYPERLINK("https://www.insiel.it/cms/societa-trasparente/09-bandi-di-gara-e-contratti/Atti_amministrazioni_aggiudicatrici/index_ori.html?pCig=YE037C61C9","Atti della procedura")</f>
        <v>Atti della procedura</v>
      </c>
    </row>
    <row r="494" spans="2:8" ht="45" x14ac:dyDescent="0.25">
      <c r="B494" s="1" t="s">
        <v>1780</v>
      </c>
      <c r="C494" s="1" t="s">
        <v>1781</v>
      </c>
      <c r="D494" s="1" t="s">
        <v>1782</v>
      </c>
      <c r="E494" s="1" t="s">
        <v>1782</v>
      </c>
      <c r="F494" s="1" t="s">
        <v>1783</v>
      </c>
      <c r="G494" s="2">
        <v>900</v>
      </c>
      <c r="H494" s="1" t="str">
        <f>HYPERLINK("https://www.insiel.it/cms/societa-trasparente/09-bandi-di-gara-e-contratti/Atti_amministrazioni_aggiudicatrici/index_ori.html?pCig=Y8037C7CDB","Atti della procedura")</f>
        <v>Atti della procedura</v>
      </c>
    </row>
    <row r="495" spans="2:8" ht="30" x14ac:dyDescent="0.25">
      <c r="B495" s="1" t="s">
        <v>1784</v>
      </c>
      <c r="C495" s="1" t="s">
        <v>1785</v>
      </c>
      <c r="D495" s="1" t="s">
        <v>1288</v>
      </c>
      <c r="E495" s="1" t="s">
        <v>1288</v>
      </c>
      <c r="F495" s="1" t="s">
        <v>1786</v>
      </c>
      <c r="G495" s="2">
        <v>2520</v>
      </c>
      <c r="H495" s="1" t="str">
        <f>HYPERLINK("https://www.insiel.it/cms/societa-trasparente/09-bandi-di-gara-e-contratti/Atti_amministrazioni_aggiudicatrici/index_ori.html?pCig=Y9337C1EF3","Atti della procedura")</f>
        <v>Atti della procedura</v>
      </c>
    </row>
    <row r="496" spans="2:8" x14ac:dyDescent="0.25">
      <c r="B496" s="1" t="s">
        <v>1787</v>
      </c>
      <c r="C496" s="1" t="s">
        <v>1788</v>
      </c>
      <c r="D496" s="1" t="s">
        <v>123</v>
      </c>
      <c r="E496" s="1" t="s">
        <v>123</v>
      </c>
      <c r="F496" s="1" t="s">
        <v>1789</v>
      </c>
      <c r="G496" s="2">
        <v>337</v>
      </c>
      <c r="H496" s="1" t="str">
        <f>HYPERLINK("https://www.insiel.it/cms/societa-trasparente/09-bandi-di-gara-e-contratti/Atti_amministrazioni_aggiudicatrici/index_ori.html?pCig=YB937BFA21","Atti della procedura")</f>
        <v>Atti della procedura</v>
      </c>
    </row>
    <row r="497" spans="2:8" ht="30" x14ac:dyDescent="0.25">
      <c r="B497" s="1" t="s">
        <v>1790</v>
      </c>
      <c r="D497" s="1" t="s">
        <v>845</v>
      </c>
      <c r="E497" s="1" t="s">
        <v>845</v>
      </c>
      <c r="F497" s="1" t="s">
        <v>1791</v>
      </c>
      <c r="G497" s="2">
        <v>4960</v>
      </c>
    </row>
    <row r="498" spans="2:8" ht="30" x14ac:dyDescent="0.25">
      <c r="B498" s="1" t="s">
        <v>1792</v>
      </c>
      <c r="C498" s="1" t="s">
        <v>1793</v>
      </c>
      <c r="D498" s="1" t="s">
        <v>1794</v>
      </c>
      <c r="E498" s="1" t="s">
        <v>1794</v>
      </c>
      <c r="F498" s="1" t="s">
        <v>1795</v>
      </c>
      <c r="G498" s="2">
        <v>43200</v>
      </c>
      <c r="H498" s="1" t="str">
        <f>HYPERLINK("https://www.insiel.it/cms/societa-trasparente/09-bandi-di-gara-e-contratti/Atti_amministrazioni_aggiudicatrici/index_ori.html?pCig=94039164FA","Atti della procedura")</f>
        <v>Atti della procedura</v>
      </c>
    </row>
    <row r="499" spans="2:8" x14ac:dyDescent="0.25">
      <c r="B499" s="1" t="s">
        <v>1796</v>
      </c>
      <c r="C499" s="1" t="s">
        <v>1797</v>
      </c>
      <c r="D499" s="1" t="s">
        <v>1798</v>
      </c>
      <c r="E499" s="1" t="s">
        <v>1798</v>
      </c>
      <c r="F499" s="1" t="s">
        <v>1799</v>
      </c>
      <c r="G499" s="2">
        <v>10000</v>
      </c>
      <c r="H499" s="1" t="str">
        <f>HYPERLINK("https://www.insiel.it/cms/societa-trasparente/09-bandi-di-gara-e-contratti/Atti_amministrazioni_aggiudicatrici/index_ori.html?pCig=Y2D37B90BE","Atti della procedura")</f>
        <v>Atti della procedura</v>
      </c>
    </row>
    <row r="500" spans="2:8" ht="30" x14ac:dyDescent="0.25">
      <c r="B500" s="1" t="s">
        <v>1800</v>
      </c>
      <c r="C500" s="1" t="s">
        <v>1801</v>
      </c>
      <c r="D500" s="1" t="s">
        <v>1199</v>
      </c>
      <c r="E500" s="1" t="s">
        <v>1199</v>
      </c>
      <c r="F500" s="1" t="s">
        <v>1802</v>
      </c>
      <c r="G500" s="2">
        <v>520</v>
      </c>
      <c r="H500" s="1" t="str">
        <f>HYPERLINK("https://www.insiel.it/cms/societa-trasparente/09-bandi-di-gara-e-contratti/Atti_amministrazioni_aggiudicatrici/index_ori.html?pCig=Y0D38B0136","Atti della procedura")</f>
        <v>Atti della procedura</v>
      </c>
    </row>
    <row r="501" spans="2:8" ht="30" x14ac:dyDescent="0.25">
      <c r="B501" s="1" t="s">
        <v>1803</v>
      </c>
      <c r="C501" s="1" t="s">
        <v>1804</v>
      </c>
      <c r="D501" s="1" t="s">
        <v>955</v>
      </c>
      <c r="E501" s="1" t="s">
        <v>955</v>
      </c>
      <c r="F501" s="1" t="s">
        <v>1805</v>
      </c>
      <c r="G501" s="2">
        <v>240</v>
      </c>
      <c r="H501" s="1" t="str">
        <f>HYPERLINK("https://www.insiel.it/cms/societa-trasparente/09-bandi-di-gara-e-contratti/Atti_amministrazioni_aggiudicatrici/index_ori.html?pCig=Y0537AEEF8","Atti della procedura")</f>
        <v>Atti della procedura</v>
      </c>
    </row>
    <row r="502" spans="2:8" ht="45" x14ac:dyDescent="0.25">
      <c r="B502" s="1" t="s">
        <v>1806</v>
      </c>
      <c r="C502" s="1" t="s">
        <v>1807</v>
      </c>
      <c r="D502" s="1" t="s">
        <v>195</v>
      </c>
      <c r="E502" s="1" t="s">
        <v>195</v>
      </c>
      <c r="F502" s="1" t="s">
        <v>1808</v>
      </c>
      <c r="G502" s="2">
        <v>105</v>
      </c>
      <c r="H502" s="1" t="str">
        <f>HYPERLINK("https://www.insiel.it/cms/societa-trasparente/09-bandi-di-gara-e-contratti/Atti_amministrazioni_aggiudicatrici/index_ori.html?pCig=Y5437AEEB1","Atti della procedura")</f>
        <v>Atti della procedura</v>
      </c>
    </row>
    <row r="503" spans="2:8" ht="30" x14ac:dyDescent="0.25">
      <c r="B503" s="1" t="s">
        <v>1809</v>
      </c>
      <c r="C503" s="1" t="s">
        <v>1810</v>
      </c>
      <c r="D503" s="1" t="s">
        <v>191</v>
      </c>
      <c r="E503" s="1" t="s">
        <v>191</v>
      </c>
      <c r="F503" s="1" t="s">
        <v>1811</v>
      </c>
      <c r="G503" s="2">
        <v>572</v>
      </c>
      <c r="H503" s="1" t="str">
        <f>HYPERLINK("https://www.insiel.it/cms/societa-trasparente/09-bandi-di-gara-e-contratti/Atti_amministrazioni_aggiudicatrici/index_ori.html?pCig=YD937ADD98","Atti della procedura")</f>
        <v>Atti della procedura</v>
      </c>
    </row>
    <row r="504" spans="2:8" ht="45" x14ac:dyDescent="0.25">
      <c r="B504" s="1" t="s">
        <v>1812</v>
      </c>
      <c r="C504" s="1" t="s">
        <v>1813</v>
      </c>
      <c r="D504" s="1" t="s">
        <v>75</v>
      </c>
      <c r="E504" s="1" t="s">
        <v>75</v>
      </c>
      <c r="F504" s="1" t="s">
        <v>1814</v>
      </c>
      <c r="G504" s="2">
        <v>1728</v>
      </c>
      <c r="H504" s="1" t="str">
        <f>HYPERLINK("https://www.insiel.it/cms/societa-trasparente/09-bandi-di-gara-e-contratti/Atti_amministrazioni_aggiudicatrici/index_ori.html?pCig=Y3237B5066","Atti della procedura")</f>
        <v>Atti della procedura</v>
      </c>
    </row>
    <row r="505" spans="2:8" x14ac:dyDescent="0.25">
      <c r="B505" s="1" t="s">
        <v>1815</v>
      </c>
      <c r="C505" s="1" t="s">
        <v>1816</v>
      </c>
      <c r="D505" s="1" t="s">
        <v>300</v>
      </c>
      <c r="E505" s="1" t="s">
        <v>300</v>
      </c>
      <c r="F505" s="1" t="s">
        <v>1817</v>
      </c>
      <c r="G505" s="2">
        <v>24694.54</v>
      </c>
      <c r="H505" s="1" t="str">
        <f>HYPERLINK("https://www.insiel.it/cms/societa-trasparente/09-bandi-di-gara-e-contratti/Atti_amministrazioni_aggiudicatrici/index_ori.html?pCig=Y8737B20B7","Atti della procedura")</f>
        <v>Atti della procedura</v>
      </c>
    </row>
    <row r="506" spans="2:8" ht="60" x14ac:dyDescent="0.25">
      <c r="B506" s="1" t="s">
        <v>1818</v>
      </c>
      <c r="C506" s="1" t="s">
        <v>1819</v>
      </c>
      <c r="D506" s="1" t="s">
        <v>1820</v>
      </c>
      <c r="E506" s="1" t="s">
        <v>1820</v>
      </c>
      <c r="F506" s="1" t="s">
        <v>1821</v>
      </c>
      <c r="G506" s="2">
        <v>29440</v>
      </c>
      <c r="H506" s="1" t="str">
        <f>HYPERLINK("https://www.insiel.it/cms/societa-trasparente/09-bandi-di-gara-e-contratti/Atti_amministrazioni_aggiudicatrici/index_ori.html?pCig=Y5037DB66A","Atti della procedura")</f>
        <v>Atti della procedura</v>
      </c>
    </row>
    <row r="507" spans="2:8" ht="30" x14ac:dyDescent="0.25">
      <c r="B507" s="1" t="s">
        <v>1822</v>
      </c>
      <c r="C507" s="1" t="s">
        <v>1823</v>
      </c>
      <c r="D507" s="1" t="s">
        <v>1824</v>
      </c>
      <c r="E507" s="1" t="s">
        <v>1207</v>
      </c>
      <c r="F507" s="1" t="s">
        <v>1825</v>
      </c>
      <c r="G507" s="2">
        <v>27765</v>
      </c>
      <c r="H507" s="1" t="str">
        <f>HYPERLINK("https://www.insiel.it/cms/societa-trasparente/09-bandi-di-gara-e-contratti/Atti_amministrazioni_aggiudicatrici/index_ori.html?pCig=YD137B1549","Atti della procedura")</f>
        <v>Atti della procedura</v>
      </c>
    </row>
    <row r="508" spans="2:8" ht="30" x14ac:dyDescent="0.25">
      <c r="B508" s="1" t="s">
        <v>1826</v>
      </c>
      <c r="C508" s="1" t="s">
        <v>1827</v>
      </c>
      <c r="D508" s="1" t="s">
        <v>1828</v>
      </c>
      <c r="E508" s="1" t="s">
        <v>1828</v>
      </c>
      <c r="F508" s="1" t="s">
        <v>1829</v>
      </c>
      <c r="G508" s="2">
        <v>210</v>
      </c>
      <c r="H508" s="1" t="str">
        <f>HYPERLINK("https://www.insiel.it/cms/societa-trasparente/09-bandi-di-gara-e-contratti/Atti_amministrazioni_aggiudicatrici/index_ori.html?pCig=Y5137B2CA2","Atti della procedura")</f>
        <v>Atti della procedura</v>
      </c>
    </row>
    <row r="509" spans="2:8" ht="45" x14ac:dyDescent="0.25">
      <c r="B509" s="1" t="s">
        <v>1830</v>
      </c>
      <c r="C509" s="1" t="s">
        <v>1831</v>
      </c>
      <c r="D509" s="1" t="s">
        <v>1343</v>
      </c>
      <c r="E509" s="1" t="s">
        <v>1343</v>
      </c>
      <c r="F509" s="1" t="s">
        <v>1832</v>
      </c>
      <c r="G509" s="2">
        <v>36700</v>
      </c>
      <c r="H509" s="1" t="str">
        <f>HYPERLINK("https://www.insiel.it/cms/societa-trasparente/09-bandi-di-gara-e-contratti/Atti_amministrazioni_aggiudicatrici/index_ori.html?pCig=YBD37AEC99","Atti della procedura")</f>
        <v>Atti della procedura</v>
      </c>
    </row>
    <row r="510" spans="2:8" ht="30" x14ac:dyDescent="0.25">
      <c r="B510" s="1" t="s">
        <v>1833</v>
      </c>
      <c r="C510" s="1" t="s">
        <v>1834</v>
      </c>
      <c r="D510" s="1" t="s">
        <v>1835</v>
      </c>
      <c r="E510" s="1" t="s">
        <v>1835</v>
      </c>
      <c r="F510" s="1" t="s">
        <v>1836</v>
      </c>
      <c r="G510" s="2">
        <v>3058.2</v>
      </c>
      <c r="H510" s="1" t="str">
        <f>HYPERLINK("https://www.insiel.it/cms/societa-trasparente/09-bandi-di-gara-e-contratti/Atti_amministrazioni_aggiudicatrici/index_ori.html?pCig=Y0037AD22B","Atti della procedura")</f>
        <v>Atti della procedura</v>
      </c>
    </row>
    <row r="511" spans="2:8" ht="45" x14ac:dyDescent="0.25">
      <c r="B511" s="1" t="s">
        <v>1837</v>
      </c>
      <c r="C511" s="1" t="s">
        <v>1838</v>
      </c>
      <c r="D511" s="1" t="s">
        <v>1839</v>
      </c>
      <c r="E511" s="1" t="s">
        <v>269</v>
      </c>
      <c r="F511" s="1" t="s">
        <v>1840</v>
      </c>
      <c r="G511" s="2">
        <v>1340</v>
      </c>
      <c r="H511" s="1" t="str">
        <f>HYPERLINK("https://www.insiel.it/cms/societa-trasparente/09-bandi-di-gara-e-contratti/Atti_amministrazioni_aggiudicatrici/index_ori.html?pCig=Y5B37AC27F","Atti della procedura")</f>
        <v>Atti della procedura</v>
      </c>
    </row>
    <row r="512" spans="2:8" ht="30" x14ac:dyDescent="0.25">
      <c r="B512" s="1" t="s">
        <v>1841</v>
      </c>
      <c r="C512" s="1" t="s">
        <v>1842</v>
      </c>
      <c r="D512" s="1" t="s">
        <v>663</v>
      </c>
      <c r="E512" s="1" t="s">
        <v>663</v>
      </c>
      <c r="F512" s="1" t="s">
        <v>1843</v>
      </c>
      <c r="G512" s="2">
        <v>39000</v>
      </c>
      <c r="H512" s="1" t="str">
        <f>HYPERLINK("https://www.insiel.it/cms/societa-trasparente/09-bandi-di-gara-e-contratti/Atti_amministrazioni_aggiudicatrici/index_ori.html?pCig=Y7C37AB9BE","Atti della procedura")</f>
        <v>Atti della procedura</v>
      </c>
    </row>
    <row r="513" spans="2:8" ht="30" x14ac:dyDescent="0.25">
      <c r="B513" s="1" t="s">
        <v>1844</v>
      </c>
      <c r="C513" s="1" t="s">
        <v>1845</v>
      </c>
      <c r="D513" s="1" t="s">
        <v>1846</v>
      </c>
      <c r="E513" s="1" t="s">
        <v>1846</v>
      </c>
      <c r="F513" s="1" t="s">
        <v>1847</v>
      </c>
      <c r="G513" s="2">
        <v>316</v>
      </c>
      <c r="H513" s="1" t="str">
        <f>HYPERLINK("https://www.insiel.it/cms/societa-trasparente/09-bandi-di-gara-e-contratti/Atti_amministrazioni_aggiudicatrici/index_ori.html?pCig=Y9A37AECF8","Atti della procedura")</f>
        <v>Atti della procedura</v>
      </c>
    </row>
    <row r="514" spans="2:8" x14ac:dyDescent="0.25">
      <c r="B514" s="1" t="s">
        <v>1848</v>
      </c>
      <c r="C514" s="1" t="s">
        <v>1849</v>
      </c>
      <c r="D514" s="1" t="s">
        <v>1850</v>
      </c>
      <c r="E514" s="1" t="s">
        <v>1850</v>
      </c>
      <c r="F514" s="1" t="s">
        <v>1851</v>
      </c>
      <c r="G514" s="2">
        <v>400</v>
      </c>
      <c r="H514" s="1" t="str">
        <f>HYPERLINK("https://www.insiel.it/cms/societa-trasparente/09-bandi-di-gara-e-contratti/Atti_amministrazioni_aggiudicatrici/index_ori.html?pCig=Y6937A9B21","Atti della procedura")</f>
        <v>Atti della procedura</v>
      </c>
    </row>
    <row r="515" spans="2:8" ht="30" x14ac:dyDescent="0.25">
      <c r="B515" s="1" t="s">
        <v>1852</v>
      </c>
      <c r="C515" s="1" t="s">
        <v>1853</v>
      </c>
      <c r="D515" s="1" t="s">
        <v>1854</v>
      </c>
      <c r="E515" s="1" t="s">
        <v>1855</v>
      </c>
      <c r="F515" s="1" t="s">
        <v>1856</v>
      </c>
      <c r="G515" s="2">
        <v>7400</v>
      </c>
      <c r="H515" s="1" t="str">
        <f>HYPERLINK("https://www.insiel.it/cms/societa-trasparente/09-bandi-di-gara-e-contratti/Atti_amministrazioni_aggiudicatrici/index_ori.html?pCig=Y9337F568B","Atti della procedura")</f>
        <v>Atti della procedura</v>
      </c>
    </row>
    <row r="516" spans="2:8" ht="30" x14ac:dyDescent="0.25">
      <c r="B516" s="1" t="s">
        <v>1857</v>
      </c>
      <c r="C516" s="1" t="s">
        <v>1858</v>
      </c>
      <c r="D516" s="1" t="s">
        <v>1859</v>
      </c>
      <c r="E516" s="1" t="s">
        <v>1859</v>
      </c>
      <c r="F516" s="1" t="s">
        <v>1860</v>
      </c>
      <c r="G516" s="2">
        <v>10344</v>
      </c>
      <c r="H516" s="1" t="str">
        <f>HYPERLINK("https://www.insiel.it/cms/societa-trasparente/09-bandi-di-gara-e-contratti/Atti_amministrazioni_aggiudicatrici/index_ori.html?pCig=YF037AD807","Atti della procedura")</f>
        <v>Atti della procedura</v>
      </c>
    </row>
    <row r="517" spans="2:8" ht="30" x14ac:dyDescent="0.25">
      <c r="B517" s="1" t="s">
        <v>1861</v>
      </c>
      <c r="C517" s="1" t="s">
        <v>1862</v>
      </c>
      <c r="D517" s="1" t="s">
        <v>607</v>
      </c>
      <c r="E517" s="1" t="s">
        <v>607</v>
      </c>
      <c r="F517" s="1" t="s">
        <v>1863</v>
      </c>
      <c r="G517" s="2">
        <v>1850</v>
      </c>
      <c r="H517" s="1" t="str">
        <f>HYPERLINK("https://www.insiel.it/cms/societa-trasparente/09-bandi-di-gara-e-contratti/Atti_amministrazioni_aggiudicatrici/index_ori.html?pCig=Y98379D309","Atti della procedura")</f>
        <v>Atti della procedura</v>
      </c>
    </row>
    <row r="518" spans="2:8" ht="45" x14ac:dyDescent="0.25">
      <c r="B518" s="1" t="s">
        <v>1864</v>
      </c>
      <c r="C518" s="1" t="s">
        <v>1865</v>
      </c>
      <c r="D518" s="1" t="s">
        <v>75</v>
      </c>
      <c r="E518" s="1" t="s">
        <v>75</v>
      </c>
      <c r="F518" s="1" t="s">
        <v>1866</v>
      </c>
      <c r="G518" s="2">
        <v>1728</v>
      </c>
      <c r="H518" s="1" t="str">
        <f>HYPERLINK("https://www.insiel.it/cms/societa-trasparente/09-bandi-di-gara-e-contratti/Atti_amministrazioni_aggiudicatrici/index_ori.html?pCig=Y8937A45A1","Atti della procedura")</f>
        <v>Atti della procedura</v>
      </c>
    </row>
    <row r="519" spans="2:8" ht="45" x14ac:dyDescent="0.25">
      <c r="B519" s="1" t="s">
        <v>1867</v>
      </c>
      <c r="C519" s="1" t="s">
        <v>1868</v>
      </c>
      <c r="D519" s="1" t="s">
        <v>1436</v>
      </c>
      <c r="E519" s="1" t="s">
        <v>1436</v>
      </c>
      <c r="F519" s="1" t="s">
        <v>1869</v>
      </c>
      <c r="G519" s="2">
        <v>11700</v>
      </c>
      <c r="H519" s="1" t="str">
        <f>HYPERLINK("https://www.insiel.it/cms/societa-trasparente/09-bandi-di-gara-e-contratti/Atti_amministrazioni_aggiudicatrici/index_ori.html?pCig=Y5737A3245","Atti della procedura")</f>
        <v>Atti della procedura</v>
      </c>
    </row>
    <row r="520" spans="2:8" x14ac:dyDescent="0.25">
      <c r="B520" s="1" t="s">
        <v>1870</v>
      </c>
      <c r="C520" s="1" t="s">
        <v>1871</v>
      </c>
      <c r="D520" s="1" t="s">
        <v>401</v>
      </c>
      <c r="E520" s="1" t="s">
        <v>401</v>
      </c>
      <c r="F520" s="1" t="s">
        <v>1872</v>
      </c>
      <c r="G520" s="2">
        <v>179.82</v>
      </c>
      <c r="H520" s="1" t="str">
        <f>HYPERLINK("https://www.insiel.it/cms/societa-trasparente/09-bandi-di-gara-e-contratti/Atti_amministrazioni_aggiudicatrici/index_ori.html?pCig=YEF37A5A42","Atti della procedura")</f>
        <v>Atti della procedura</v>
      </c>
    </row>
    <row r="521" spans="2:8" ht="45" x14ac:dyDescent="0.25">
      <c r="B521" s="1" t="s">
        <v>1873</v>
      </c>
      <c r="C521" s="1" t="s">
        <v>1874</v>
      </c>
      <c r="D521" s="1" t="s">
        <v>1875</v>
      </c>
      <c r="E521" s="1" t="s">
        <v>1875</v>
      </c>
      <c r="F521" s="1" t="s">
        <v>1876</v>
      </c>
      <c r="G521" s="2">
        <v>18000</v>
      </c>
      <c r="H521" s="1" t="str">
        <f>HYPERLINK("https://www.insiel.it/cms/societa-trasparente/09-bandi-di-gara-e-contratti/Atti_amministrazioni_aggiudicatrici/index_ori.html?pCig=Y24379F76C","Atti della procedura")</f>
        <v>Atti della procedura</v>
      </c>
    </row>
    <row r="522" spans="2:8" ht="30" x14ac:dyDescent="0.25">
      <c r="B522" s="1" t="s">
        <v>1877</v>
      </c>
      <c r="C522" s="1" t="s">
        <v>1878</v>
      </c>
      <c r="D522" s="1" t="s">
        <v>170</v>
      </c>
      <c r="E522" s="1" t="s">
        <v>170</v>
      </c>
      <c r="F522" s="1" t="s">
        <v>1879</v>
      </c>
      <c r="G522" s="2">
        <v>34500</v>
      </c>
      <c r="H522" s="1" t="str">
        <f>HYPERLINK("https://www.insiel.it/cms/societa-trasparente/09-bandi-di-gara-e-contratti/Atti_amministrazioni_aggiudicatrici/index_ori.html?pCig=YED379E50B","Atti della procedura")</f>
        <v>Atti della procedura</v>
      </c>
    </row>
    <row r="523" spans="2:8" x14ac:dyDescent="0.25">
      <c r="B523" s="1" t="s">
        <v>1880</v>
      </c>
      <c r="C523" s="1" t="s">
        <v>1881</v>
      </c>
      <c r="D523" s="1" t="s">
        <v>1460</v>
      </c>
      <c r="E523" s="1" t="s">
        <v>1460</v>
      </c>
      <c r="F523" s="1" t="s">
        <v>1461</v>
      </c>
      <c r="G523" s="2">
        <v>70</v>
      </c>
      <c r="H523" s="1" t="str">
        <f>HYPERLINK("https://www.insiel.it/cms/societa-trasparente/09-bandi-di-gara-e-contratti/Atti_amministrazioni_aggiudicatrici/index_ori.html?pCig=YE3379D1AE","Atti della procedura")</f>
        <v>Atti della procedura</v>
      </c>
    </row>
    <row r="524" spans="2:8" x14ac:dyDescent="0.25">
      <c r="B524" s="1" t="s">
        <v>1882</v>
      </c>
      <c r="C524" s="1" t="s">
        <v>1883</v>
      </c>
      <c r="D524" s="1" t="s">
        <v>371</v>
      </c>
      <c r="E524" s="1" t="s">
        <v>371</v>
      </c>
      <c r="F524" s="1" t="s">
        <v>1884</v>
      </c>
      <c r="G524" s="2">
        <v>18750.900000000001</v>
      </c>
      <c r="H524" s="1" t="str">
        <f>HYPERLINK("https://www.insiel.it/cms/societa-trasparente/09-bandi-di-gara-e-contratti/Atti_amministrazioni_aggiudicatrici/index_ori.html?pCig=Y7C3790765","Atti della procedura")</f>
        <v>Atti della procedura</v>
      </c>
    </row>
    <row r="525" spans="2:8" ht="30" x14ac:dyDescent="0.25">
      <c r="B525" s="1" t="s">
        <v>1885</v>
      </c>
      <c r="C525" s="1" t="s">
        <v>1886</v>
      </c>
      <c r="D525" s="1" t="s">
        <v>1887</v>
      </c>
      <c r="E525" s="1" t="s">
        <v>1887</v>
      </c>
      <c r="F525" s="1" t="s">
        <v>1888</v>
      </c>
      <c r="G525" s="2">
        <v>39000</v>
      </c>
      <c r="H525" s="1" t="str">
        <f>HYPERLINK("https://www.insiel.it/cms/societa-trasparente/09-bandi-di-gara-e-contratti/Atti_amministrazioni_aggiudicatrici/index_ori.html?pCig=Y32378F955","Atti della procedura")</f>
        <v>Atti della procedura</v>
      </c>
    </row>
    <row r="526" spans="2:8" ht="30" x14ac:dyDescent="0.25">
      <c r="B526" s="1" t="s">
        <v>1889</v>
      </c>
      <c r="C526" s="1" t="s">
        <v>1890</v>
      </c>
      <c r="D526" s="1" t="s">
        <v>183</v>
      </c>
      <c r="E526" s="1" t="s">
        <v>183</v>
      </c>
      <c r="F526" s="1" t="s">
        <v>184</v>
      </c>
      <c r="G526" s="2">
        <v>39000</v>
      </c>
      <c r="H526" s="1" t="str">
        <f>HYPERLINK("https://www.insiel.it/cms/societa-trasparente/09-bandi-di-gara-e-contratti/Atti_amministrazioni_aggiudicatrici/index_ori.html?pCig=ZD7378B608","Atti della procedura")</f>
        <v>Atti della procedura</v>
      </c>
    </row>
    <row r="527" spans="2:8" ht="30" x14ac:dyDescent="0.25">
      <c r="B527" s="1" t="s">
        <v>1891</v>
      </c>
      <c r="C527" s="1" t="s">
        <v>1892</v>
      </c>
      <c r="D527" s="1" t="s">
        <v>1893</v>
      </c>
      <c r="E527" s="1" t="s">
        <v>1893</v>
      </c>
      <c r="F527" s="1" t="s">
        <v>1894</v>
      </c>
      <c r="G527" s="2">
        <v>3540</v>
      </c>
      <c r="H527" s="1" t="str">
        <f>HYPERLINK("https://www.insiel.it/cms/societa-trasparente/09-bandi-di-gara-e-contratti/Atti_amministrazioni_aggiudicatrici/index_ori.html?pCig=Y97378AF91","Atti della procedura")</f>
        <v>Atti della procedura</v>
      </c>
    </row>
    <row r="528" spans="2:8" ht="45" x14ac:dyDescent="0.25">
      <c r="B528" s="1" t="s">
        <v>1895</v>
      </c>
      <c r="C528" s="1" t="s">
        <v>1896</v>
      </c>
      <c r="D528" s="1" t="s">
        <v>1897</v>
      </c>
      <c r="E528" s="1" t="s">
        <v>1897</v>
      </c>
      <c r="F528" s="1" t="s">
        <v>1898</v>
      </c>
      <c r="G528" s="2">
        <v>70500</v>
      </c>
      <c r="H528" s="1" t="str">
        <f>HYPERLINK("https://www.insiel.it/cms/societa-trasparente/09-bandi-di-gara-e-contratti/Atti_amministrazioni_aggiudicatrici/index_ori.html?pCig=9436440C9F","Atti della procedura")</f>
        <v>Atti della procedura</v>
      </c>
    </row>
    <row r="529" spans="2:8" ht="30" x14ac:dyDescent="0.25">
      <c r="B529" s="1" t="s">
        <v>1899</v>
      </c>
      <c r="C529" s="1" t="s">
        <v>1900</v>
      </c>
      <c r="D529" s="1" t="s">
        <v>530</v>
      </c>
      <c r="E529" s="1" t="s">
        <v>530</v>
      </c>
      <c r="F529" s="1" t="s">
        <v>1901</v>
      </c>
      <c r="G529" s="2">
        <v>7925</v>
      </c>
      <c r="H529" s="1" t="str">
        <f>HYPERLINK("https://www.insiel.it/cms/societa-trasparente/09-bandi-di-gara-e-contratti/Atti_amministrazioni_aggiudicatrici/index_ori.html?pCig=Y9C378AB08","Atti della procedura")</f>
        <v>Atti della procedura</v>
      </c>
    </row>
    <row r="530" spans="2:8" x14ac:dyDescent="0.25">
      <c r="B530" s="1" t="s">
        <v>1902</v>
      </c>
      <c r="C530" s="1" t="s">
        <v>1903</v>
      </c>
      <c r="D530" s="1" t="s">
        <v>1428</v>
      </c>
      <c r="E530" s="1" t="s">
        <v>1428</v>
      </c>
      <c r="F530" s="1" t="s">
        <v>1904</v>
      </c>
      <c r="G530" s="2">
        <v>360</v>
      </c>
      <c r="H530" s="1" t="str">
        <f>HYPERLINK("https://www.insiel.it/cms/societa-trasparente/09-bandi-di-gara-e-contratti/Atti_amministrazioni_aggiudicatrici/index_ori.html?pCig=Y79378AB67","Atti della procedura")</f>
        <v>Atti della procedura</v>
      </c>
    </row>
    <row r="531" spans="2:8" ht="30" x14ac:dyDescent="0.25">
      <c r="B531" s="1" t="s">
        <v>1905</v>
      </c>
      <c r="C531" s="1" t="s">
        <v>1906</v>
      </c>
      <c r="D531" s="1" t="s">
        <v>1907</v>
      </c>
      <c r="E531" s="1" t="s">
        <v>1907</v>
      </c>
      <c r="F531" s="1" t="s">
        <v>1908</v>
      </c>
      <c r="G531" s="2">
        <v>2223.5700000000002</v>
      </c>
      <c r="H531" s="1" t="str">
        <f>HYPERLINK("https://www.insiel.it/cms/societa-trasparente/09-bandi-di-gara-e-contratti/Atti_amministrazioni_aggiudicatrici/index_ori.html?pCig=Y9D3787B42","Atti della procedura")</f>
        <v>Atti della procedura</v>
      </c>
    </row>
    <row r="532" spans="2:8" ht="45" x14ac:dyDescent="0.25">
      <c r="B532" s="1" t="s">
        <v>1909</v>
      </c>
      <c r="C532" s="1" t="s">
        <v>1910</v>
      </c>
      <c r="D532" s="1" t="s">
        <v>75</v>
      </c>
      <c r="E532" s="1" t="s">
        <v>75</v>
      </c>
      <c r="F532" s="1" t="s">
        <v>1911</v>
      </c>
      <c r="G532" s="2">
        <v>1488</v>
      </c>
      <c r="H532" s="1" t="str">
        <f>HYPERLINK("https://www.insiel.it/cms/societa-trasparente/09-bandi-di-gara-e-contratti/Atti_amministrazioni_aggiudicatrici/index_ori.html?pCig=YA437A6375","Atti della procedura")</f>
        <v>Atti della procedura</v>
      </c>
    </row>
    <row r="533" spans="2:8" ht="30" x14ac:dyDescent="0.25">
      <c r="B533" s="1" t="s">
        <v>1912</v>
      </c>
      <c r="C533" s="1" t="s">
        <v>78</v>
      </c>
      <c r="D533" s="1" t="s">
        <v>79</v>
      </c>
      <c r="E533" s="1" t="s">
        <v>79</v>
      </c>
      <c r="F533" s="1" t="s">
        <v>1913</v>
      </c>
      <c r="G533" s="2">
        <v>831.84</v>
      </c>
      <c r="H533" s="1" t="str">
        <f>HYPERLINK("https://www.insiel.it/cms/societa-trasparente/09-bandi-di-gara-e-contratti/Atti_amministrazioni_aggiudicatrici/index_ori.html?pCig=NO","Atti della procedura")</f>
        <v>Atti della procedura</v>
      </c>
    </row>
    <row r="534" spans="2:8" x14ac:dyDescent="0.25">
      <c r="B534" s="1" t="s">
        <v>1914</v>
      </c>
      <c r="C534" s="1" t="s">
        <v>1915</v>
      </c>
      <c r="D534" s="1" t="s">
        <v>1378</v>
      </c>
      <c r="E534" s="1" t="s">
        <v>1378</v>
      </c>
      <c r="F534" s="1" t="s">
        <v>1916</v>
      </c>
      <c r="G534" s="2">
        <v>5400</v>
      </c>
      <c r="H534" s="1" t="str">
        <f>HYPERLINK("https://www.insiel.it/cms/societa-trasparente/09-bandi-di-gara-e-contratti/Atti_amministrazioni_aggiudicatrici/index_ori.html?pCig=Y853783EDD","Atti della procedura")</f>
        <v>Atti della procedura</v>
      </c>
    </row>
    <row r="535" spans="2:8" ht="30" x14ac:dyDescent="0.25">
      <c r="B535" s="1" t="s">
        <v>1917</v>
      </c>
      <c r="C535" s="1" t="s">
        <v>1918</v>
      </c>
      <c r="D535" s="1" t="s">
        <v>746</v>
      </c>
      <c r="E535" s="1" t="s">
        <v>746</v>
      </c>
      <c r="F535" s="1" t="s">
        <v>1919</v>
      </c>
      <c r="G535" s="2">
        <v>35000</v>
      </c>
      <c r="H535" s="1" t="str">
        <f>HYPERLINK("https://www.insiel.it/cms/societa-trasparente/09-bandi-di-gara-e-contratti/Atti_amministrazioni_aggiudicatrici/index_ori.html?pCig=Y943783E01","Atti della procedura")</f>
        <v>Atti della procedura</v>
      </c>
    </row>
    <row r="536" spans="2:8" x14ac:dyDescent="0.25">
      <c r="B536" s="1" t="s">
        <v>1920</v>
      </c>
      <c r="C536" s="1" t="s">
        <v>1921</v>
      </c>
      <c r="D536" s="1" t="s">
        <v>35</v>
      </c>
      <c r="E536" s="1" t="s">
        <v>35</v>
      </c>
      <c r="F536" s="1" t="s">
        <v>1922</v>
      </c>
      <c r="G536" s="2">
        <v>440</v>
      </c>
      <c r="H536" s="1" t="str">
        <f>HYPERLINK("https://www.insiel.it/cms/societa-trasparente/09-bandi-di-gara-e-contratti/Atti_amministrazioni_aggiudicatrici/index_ori.html?pCig=Y9F3783920","Atti della procedura")</f>
        <v>Atti della procedura</v>
      </c>
    </row>
    <row r="537" spans="2:8" ht="30" x14ac:dyDescent="0.25">
      <c r="B537" s="1" t="s">
        <v>1923</v>
      </c>
      <c r="C537" s="1" t="s">
        <v>1924</v>
      </c>
      <c r="D537" s="1" t="s">
        <v>273</v>
      </c>
      <c r="E537" s="1" t="s">
        <v>273</v>
      </c>
      <c r="F537" s="1" t="s">
        <v>1925</v>
      </c>
      <c r="G537" s="2">
        <v>39000</v>
      </c>
      <c r="H537" s="1" t="str">
        <f>HYPERLINK("https://www.insiel.it/cms/societa-trasparente/09-bandi-di-gara-e-contratti/Atti_amministrazioni_aggiudicatrici/index_ori.html?pCig=Y423782CCE","Atti della procedura")</f>
        <v>Atti della procedura</v>
      </c>
    </row>
    <row r="538" spans="2:8" ht="30" x14ac:dyDescent="0.25">
      <c r="B538" s="1" t="s">
        <v>1926</v>
      </c>
      <c r="C538" s="1" t="s">
        <v>1927</v>
      </c>
      <c r="D538" s="1" t="s">
        <v>75</v>
      </c>
      <c r="E538" s="1" t="s">
        <v>75</v>
      </c>
      <c r="F538" s="1" t="s">
        <v>1928</v>
      </c>
      <c r="G538" s="2">
        <v>1728</v>
      </c>
      <c r="H538" s="1" t="str">
        <f>HYPERLINK("https://www.insiel.it/cms/societa-trasparente/09-bandi-di-gara-e-contratti/Atti_amministrazioni_aggiudicatrici/index_ori.html?pCig=YF7378BEA8","Atti della procedura")</f>
        <v>Atti della procedura</v>
      </c>
    </row>
    <row r="539" spans="2:8" x14ac:dyDescent="0.25">
      <c r="B539" s="1" t="s">
        <v>1929</v>
      </c>
      <c r="C539" s="1" t="s">
        <v>1930</v>
      </c>
      <c r="D539" s="1" t="s">
        <v>27</v>
      </c>
      <c r="E539" s="1" t="s">
        <v>27</v>
      </c>
      <c r="F539" s="1" t="s">
        <v>1931</v>
      </c>
      <c r="G539" s="2">
        <v>12600</v>
      </c>
      <c r="H539" s="1" t="str">
        <f>HYPERLINK("https://www.insiel.it/cms/societa-trasparente/09-bandi-di-gara-e-contratti/Atti_amministrazioni_aggiudicatrici/index_ori.html?pCig=Y983781EBA","Atti della procedura")</f>
        <v>Atti della procedura</v>
      </c>
    </row>
    <row r="540" spans="2:8" ht="30" x14ac:dyDescent="0.25">
      <c r="B540" s="1" t="s">
        <v>1932</v>
      </c>
      <c r="C540" s="1" t="s">
        <v>78</v>
      </c>
      <c r="D540" s="1" t="s">
        <v>79</v>
      </c>
      <c r="E540" s="1" t="s">
        <v>79</v>
      </c>
      <c r="F540" s="1" t="s">
        <v>1933</v>
      </c>
      <c r="G540" s="2">
        <v>762.52</v>
      </c>
      <c r="H540" s="1" t="str">
        <f>HYPERLINK("https://www.insiel.it/cms/societa-trasparente/09-bandi-di-gara-e-contratti/Atti_amministrazioni_aggiudicatrici/index_ori.html?pCig=NO","Atti della procedura")</f>
        <v>Atti della procedura</v>
      </c>
    </row>
    <row r="541" spans="2:8" ht="30" x14ac:dyDescent="0.25">
      <c r="B541" s="1" t="s">
        <v>1934</v>
      </c>
      <c r="C541" s="1" t="s">
        <v>1935</v>
      </c>
      <c r="D541" s="1" t="s">
        <v>814</v>
      </c>
      <c r="E541" s="1" t="s">
        <v>814</v>
      </c>
      <c r="F541" s="1" t="s">
        <v>1936</v>
      </c>
      <c r="G541" s="2">
        <v>11159</v>
      </c>
      <c r="H541" s="1" t="str">
        <f>HYPERLINK("https://www.insiel.it/cms/societa-trasparente/09-bandi-di-gara-e-contratti/Atti_amministrazioni_aggiudicatrici/index_ori.html?pCig=YBD3778EC4","Atti della procedura")</f>
        <v>Atti della procedura</v>
      </c>
    </row>
    <row r="542" spans="2:8" x14ac:dyDescent="0.25">
      <c r="B542" s="1" t="s">
        <v>1937</v>
      </c>
      <c r="C542" s="1" t="s">
        <v>1938</v>
      </c>
      <c r="D542" s="1" t="s">
        <v>1939</v>
      </c>
      <c r="E542" s="1" t="s">
        <v>1939</v>
      </c>
      <c r="F542" s="1" t="s">
        <v>1940</v>
      </c>
      <c r="G542" s="2">
        <v>9205.2999999999993</v>
      </c>
      <c r="H542" s="1" t="str">
        <f>HYPERLINK("https://www.insiel.it/cms/societa-trasparente/09-bandi-di-gara-e-contratti/Atti_amministrazioni_aggiudicatrici/index_ori.html?pCig=Y6E3779BCA","Atti della procedura")</f>
        <v>Atti della procedura</v>
      </c>
    </row>
    <row r="543" spans="2:8" ht="45" x14ac:dyDescent="0.25">
      <c r="B543" s="1" t="s">
        <v>1941</v>
      </c>
      <c r="C543" s="1" t="s">
        <v>1942</v>
      </c>
      <c r="D543" s="1" t="s">
        <v>1943</v>
      </c>
      <c r="E543" s="1" t="s">
        <v>1943</v>
      </c>
      <c r="F543" s="1" t="s">
        <v>1944</v>
      </c>
      <c r="G543" s="2">
        <v>1200</v>
      </c>
      <c r="H543" s="1" t="str">
        <f>HYPERLINK("https://www.insiel.it/cms/societa-trasparente/09-bandi-di-gara-e-contratti/Atti_amministrazioni_aggiudicatrici/index_ori.html?pCig=Y9B3778790","Atti della procedura")</f>
        <v>Atti della procedura</v>
      </c>
    </row>
    <row r="544" spans="2:8" ht="30" x14ac:dyDescent="0.25">
      <c r="B544" s="1" t="s">
        <v>1945</v>
      </c>
      <c r="C544" s="1" t="s">
        <v>1946</v>
      </c>
      <c r="D544" s="1" t="s">
        <v>1947</v>
      </c>
      <c r="E544" s="1" t="s">
        <v>1947</v>
      </c>
      <c r="F544" s="1" t="s">
        <v>1948</v>
      </c>
      <c r="G544" s="2">
        <v>4000</v>
      </c>
      <c r="H544" s="1" t="str">
        <f>HYPERLINK("https://www.insiel.it/cms/societa-trasparente/09-bandi-di-gara-e-contratti/Atti_amministrazioni_aggiudicatrici/index_ori.html?pCig=YA93777BA6","Atti della procedura")</f>
        <v>Atti della procedura</v>
      </c>
    </row>
    <row r="545" spans="2:8" ht="45" x14ac:dyDescent="0.25">
      <c r="B545" s="1" t="s">
        <v>1949</v>
      </c>
      <c r="C545" s="1" t="s">
        <v>1950</v>
      </c>
      <c r="D545" s="1" t="s">
        <v>27</v>
      </c>
      <c r="E545" s="1" t="s">
        <v>27</v>
      </c>
      <c r="F545" s="1" t="s">
        <v>1951</v>
      </c>
      <c r="G545" s="2">
        <v>3400</v>
      </c>
      <c r="H545" s="1" t="str">
        <f>HYPERLINK("https://www.insiel.it/cms/societa-trasparente/09-bandi-di-gara-e-contratti/Atti_amministrazioni_aggiudicatrici/index_ori.html?pCig=Y5737754E1","Atti della procedura")</f>
        <v>Atti della procedura</v>
      </c>
    </row>
    <row r="546" spans="2:8" x14ac:dyDescent="0.25">
      <c r="B546" s="1" t="s">
        <v>1952</v>
      </c>
      <c r="C546" s="1" t="s">
        <v>1953</v>
      </c>
      <c r="D546" s="1" t="s">
        <v>1954</v>
      </c>
      <c r="E546" s="1" t="s">
        <v>1954</v>
      </c>
      <c r="F546" s="1" t="s">
        <v>1955</v>
      </c>
      <c r="G546" s="2">
        <v>4555.2</v>
      </c>
      <c r="H546" s="1" t="str">
        <f>HYPERLINK("https://www.insiel.it/cms/societa-trasparente/09-bandi-di-gara-e-contratti/Atti_amministrazioni_aggiudicatrici/index_ori.html?pCig=YAC3775347","Atti della procedura")</f>
        <v>Atti della procedura</v>
      </c>
    </row>
    <row r="547" spans="2:8" ht="45" x14ac:dyDescent="0.25">
      <c r="B547" s="1" t="s">
        <v>1956</v>
      </c>
      <c r="C547" s="1" t="s">
        <v>1957</v>
      </c>
      <c r="D547" s="1" t="s">
        <v>470</v>
      </c>
      <c r="E547" s="1" t="s">
        <v>470</v>
      </c>
      <c r="F547" s="1" t="s">
        <v>1958</v>
      </c>
      <c r="G547" s="2">
        <v>56500</v>
      </c>
      <c r="H547" s="1" t="str">
        <f>HYPERLINK("https://www.insiel.it/cms/societa-trasparente/09-bandi-di-gara-e-contratti/Atti_amministrazioni_aggiudicatrici/index_ori.html?pCig=9366413087","Atti della procedura")</f>
        <v>Atti della procedura</v>
      </c>
    </row>
    <row r="548" spans="2:8" ht="45" x14ac:dyDescent="0.25">
      <c r="B548" s="1" t="s">
        <v>1959</v>
      </c>
      <c r="C548" s="1" t="s">
        <v>1960</v>
      </c>
      <c r="D548" s="1" t="s">
        <v>1961</v>
      </c>
      <c r="E548" s="1" t="s">
        <v>1962</v>
      </c>
      <c r="F548" s="1" t="s">
        <v>1963</v>
      </c>
      <c r="G548" s="2">
        <v>28800</v>
      </c>
      <c r="H548" s="1" t="str">
        <f>HYPERLINK("https://www.insiel.it/cms/societa-trasparente/09-bandi-di-gara-e-contratti/Atti_amministrazioni_aggiudicatrici/index_ori.html?pCig=Y51376EF41","Atti della procedura")</f>
        <v>Atti della procedura</v>
      </c>
    </row>
    <row r="549" spans="2:8" ht="45" x14ac:dyDescent="0.25">
      <c r="B549" s="1" t="s">
        <v>1964</v>
      </c>
      <c r="C549" s="1" t="s">
        <v>1965</v>
      </c>
      <c r="D549" s="1" t="s">
        <v>1966</v>
      </c>
      <c r="E549" s="1" t="s">
        <v>1966</v>
      </c>
      <c r="F549" s="1" t="s">
        <v>1967</v>
      </c>
      <c r="G549" s="2">
        <v>14000</v>
      </c>
      <c r="H549" s="1" t="str">
        <f>HYPERLINK("https://www.insiel.it/cms/societa-trasparente/09-bandi-di-gara-e-contratti/Atti_amministrazioni_aggiudicatrici/index_ori.html?pCig=ZEB376E3D1","Atti della procedura")</f>
        <v>Atti della procedura</v>
      </c>
    </row>
    <row r="550" spans="2:8" ht="30" x14ac:dyDescent="0.25">
      <c r="B550" s="1" t="s">
        <v>1968</v>
      </c>
      <c r="C550" s="1" t="s">
        <v>1969</v>
      </c>
      <c r="D550" s="1" t="s">
        <v>1970</v>
      </c>
      <c r="E550" s="1" t="s">
        <v>1970</v>
      </c>
      <c r="F550" s="1" t="s">
        <v>1971</v>
      </c>
      <c r="G550" s="2">
        <v>88000</v>
      </c>
      <c r="H550" s="1" t="str">
        <f>HYPERLINK("https://www.insiel.it/cms/societa-trasparente/09-bandi-di-gara-e-contratti/Atti_amministrazioni_aggiudicatrici/index_ori.html?pCig=9362859BA9","Atti della procedura")</f>
        <v>Atti della procedura</v>
      </c>
    </row>
    <row r="551" spans="2:8" ht="30" x14ac:dyDescent="0.25">
      <c r="B551" s="1" t="s">
        <v>1972</v>
      </c>
      <c r="C551" s="1" t="s">
        <v>1973</v>
      </c>
      <c r="D551" s="1" t="s">
        <v>195</v>
      </c>
      <c r="E551" s="1" t="s">
        <v>195</v>
      </c>
      <c r="F551" s="1" t="s">
        <v>1974</v>
      </c>
      <c r="G551" s="2">
        <v>150</v>
      </c>
      <c r="H551" s="1" t="str">
        <f>HYPERLINK("https://www.insiel.it/cms/societa-trasparente/09-bandi-di-gara-e-contratti/Atti_amministrazioni_aggiudicatrici/index_ori.html?pCig=YBE376C319","Atti della procedura")</f>
        <v>Atti della procedura</v>
      </c>
    </row>
    <row r="552" spans="2:8" ht="30" x14ac:dyDescent="0.25">
      <c r="B552" s="1" t="s">
        <v>1975</v>
      </c>
      <c r="C552" s="1" t="s">
        <v>1976</v>
      </c>
      <c r="D552" s="1" t="s">
        <v>1977</v>
      </c>
      <c r="E552" s="1" t="s">
        <v>1977</v>
      </c>
      <c r="F552" s="1" t="s">
        <v>1978</v>
      </c>
      <c r="G552" s="2">
        <v>83836</v>
      </c>
      <c r="H552" s="1" t="str">
        <f>HYPERLINK("https://www.insiel.it/cms/societa-trasparente/09-bandi-di-gara-e-contratti/Atti_amministrazioni_aggiudicatrici/index_ori.html?pCig=9362209346","Atti della procedura")</f>
        <v>Atti della procedura</v>
      </c>
    </row>
    <row r="553" spans="2:8" x14ac:dyDescent="0.25">
      <c r="B553" s="1" t="s">
        <v>1979</v>
      </c>
      <c r="C553" s="1" t="s">
        <v>1980</v>
      </c>
      <c r="D553" s="1" t="s">
        <v>1981</v>
      </c>
      <c r="E553" s="1" t="s">
        <v>1981</v>
      </c>
      <c r="F553" s="1" t="s">
        <v>1982</v>
      </c>
      <c r="G553" s="2">
        <v>10800</v>
      </c>
      <c r="H553" s="1" t="str">
        <f>HYPERLINK("https://www.insiel.it/cms/societa-trasparente/09-bandi-di-gara-e-contratti/Atti_amministrazioni_aggiudicatrici/index_ori.html?pCig=YA73769A95","Atti della procedura")</f>
        <v>Atti della procedura</v>
      </c>
    </row>
    <row r="554" spans="2:8" ht="60" x14ac:dyDescent="0.25">
      <c r="B554" s="1" t="s">
        <v>1983</v>
      </c>
      <c r="C554" s="1" t="s">
        <v>1984</v>
      </c>
      <c r="D554" s="1" t="s">
        <v>1087</v>
      </c>
      <c r="E554" s="1" t="s">
        <v>1087</v>
      </c>
      <c r="F554" s="1" t="s">
        <v>1985</v>
      </c>
      <c r="G554" s="2">
        <v>20250</v>
      </c>
      <c r="H554" s="1" t="str">
        <f>HYPERLINK("https://www.insiel.it/cms/societa-trasparente/09-bandi-di-gara-e-contratti/Atti_amministrazioni_aggiudicatrici/index_ori.html?pCig=Y1E3765161","Atti della procedura")</f>
        <v>Atti della procedura</v>
      </c>
    </row>
    <row r="555" spans="2:8" ht="45" x14ac:dyDescent="0.25">
      <c r="B555" s="1" t="s">
        <v>1986</v>
      </c>
      <c r="C555" s="1" t="s">
        <v>1987</v>
      </c>
      <c r="D555" s="1" t="s">
        <v>1087</v>
      </c>
      <c r="E555" s="1" t="s">
        <v>1087</v>
      </c>
      <c r="F555" s="1" t="s">
        <v>1988</v>
      </c>
      <c r="G555" s="2">
        <v>40500</v>
      </c>
      <c r="H555" s="1" t="str">
        <f>HYPERLINK("https://www.insiel.it/cms/societa-trasparente/09-bandi-di-gara-e-contratti/Atti_amministrazioni_aggiudicatrici/index_ori.html?pCig=9357853895","Atti della procedura")</f>
        <v>Atti della procedura</v>
      </c>
    </row>
    <row r="556" spans="2:8" x14ac:dyDescent="0.25">
      <c r="B556" s="1" t="s">
        <v>1989</v>
      </c>
      <c r="C556" s="1" t="s">
        <v>1990</v>
      </c>
      <c r="D556" s="1" t="s">
        <v>123</v>
      </c>
      <c r="E556" s="1" t="s">
        <v>123</v>
      </c>
      <c r="F556" s="1" t="s">
        <v>1991</v>
      </c>
      <c r="G556" s="2">
        <v>998</v>
      </c>
      <c r="H556" s="1" t="str">
        <f>HYPERLINK("https://www.insiel.it/cms/societa-trasparente/09-bandi-di-gara-e-contratti/Atti_amministrazioni_aggiudicatrici/index_ori.html?pCig=Y83376494E","Atti della procedura")</f>
        <v>Atti della procedura</v>
      </c>
    </row>
    <row r="557" spans="2:8" ht="30" x14ac:dyDescent="0.25">
      <c r="B557" s="1" t="s">
        <v>1992</v>
      </c>
      <c r="C557" s="1" t="s">
        <v>1993</v>
      </c>
      <c r="D557" s="1" t="s">
        <v>867</v>
      </c>
      <c r="E557" s="1" t="s">
        <v>867</v>
      </c>
      <c r="F557" s="1" t="s">
        <v>1994</v>
      </c>
      <c r="G557" s="2">
        <v>900</v>
      </c>
      <c r="H557" s="1" t="str">
        <f>HYPERLINK("https://www.insiel.it/cms/societa-trasparente/09-bandi-di-gara-e-contratti/Atti_amministrazioni_aggiudicatrici/index_ori.html?pCig=Y0C375C82A","Atti della procedura")</f>
        <v>Atti della procedura</v>
      </c>
    </row>
    <row r="558" spans="2:8" ht="30" x14ac:dyDescent="0.25">
      <c r="B558" s="1" t="s">
        <v>1995</v>
      </c>
      <c r="C558" s="1" t="s">
        <v>1996</v>
      </c>
      <c r="D558" s="1" t="s">
        <v>1119</v>
      </c>
      <c r="E558" s="1" t="s">
        <v>1119</v>
      </c>
      <c r="F558" s="1" t="s">
        <v>1997</v>
      </c>
      <c r="G558" s="2">
        <v>7341.25</v>
      </c>
      <c r="H558" s="1" t="str">
        <f>HYPERLINK("https://www.insiel.it/cms/societa-trasparente/09-bandi-di-gara-e-contratti/Atti_amministrazioni_aggiudicatrici/index_ori.html?pCig=YDF3759820","Atti della procedura")</f>
        <v>Atti della procedura</v>
      </c>
    </row>
    <row r="559" spans="2:8" ht="30" x14ac:dyDescent="0.25">
      <c r="B559" s="1" t="s">
        <v>1998</v>
      </c>
      <c r="C559" s="1" t="s">
        <v>1999</v>
      </c>
      <c r="D559" s="1" t="s">
        <v>2000</v>
      </c>
      <c r="E559" s="1" t="s">
        <v>2000</v>
      </c>
      <c r="F559" s="1" t="s">
        <v>2001</v>
      </c>
      <c r="G559" s="2">
        <v>82500</v>
      </c>
      <c r="H559" s="1" t="str">
        <f>HYPERLINK("https://www.insiel.it/cms/societa-trasparente/09-bandi-di-gara-e-contratti/Atti_amministrazioni_aggiudicatrici/index_ori.html?pCig=935203141F","Atti della procedura")</f>
        <v>Atti della procedura</v>
      </c>
    </row>
    <row r="560" spans="2:8" ht="30" x14ac:dyDescent="0.25">
      <c r="B560" s="1" t="s">
        <v>2002</v>
      </c>
      <c r="C560" s="1" t="s">
        <v>2003</v>
      </c>
      <c r="D560" s="1" t="s">
        <v>2004</v>
      </c>
      <c r="E560" s="1" t="s">
        <v>2005</v>
      </c>
      <c r="F560" s="1" t="s">
        <v>2006</v>
      </c>
      <c r="G560" s="2">
        <v>13739</v>
      </c>
      <c r="H560" s="1" t="str">
        <f>HYPERLINK("https://www.insiel.it/cms/societa-trasparente/09-bandi-di-gara-e-contratti/Atti_amministrazioni_aggiudicatrici/index_ori.html?pCig=Y7F3758BFA","Atti della procedura")</f>
        <v>Atti della procedura</v>
      </c>
    </row>
    <row r="561" spans="2:8" x14ac:dyDescent="0.25">
      <c r="B561" s="1" t="s">
        <v>2007</v>
      </c>
      <c r="C561" s="1" t="s">
        <v>2008</v>
      </c>
      <c r="D561" s="1" t="s">
        <v>2009</v>
      </c>
      <c r="E561" s="1" t="s">
        <v>2009</v>
      </c>
      <c r="F561" s="1" t="s">
        <v>2010</v>
      </c>
      <c r="G561" s="2">
        <v>466.75</v>
      </c>
      <c r="H561" s="1" t="str">
        <f>HYPERLINK("https://www.insiel.it/cms/societa-trasparente/09-bandi-di-gara-e-contratti/Atti_amministrazioni_aggiudicatrici/index_ori.html?pCig=YCB3786848","Atti della procedura")</f>
        <v>Atti della procedura</v>
      </c>
    </row>
    <row r="562" spans="2:8" x14ac:dyDescent="0.25">
      <c r="B562" s="1" t="s">
        <v>2011</v>
      </c>
      <c r="C562" s="1" t="s">
        <v>2012</v>
      </c>
      <c r="D562" s="1" t="s">
        <v>2013</v>
      </c>
      <c r="E562" s="1" t="s">
        <v>2013</v>
      </c>
      <c r="F562" s="1" t="s">
        <v>2014</v>
      </c>
      <c r="G562" s="2">
        <v>91</v>
      </c>
      <c r="H562" s="1" t="str">
        <f>HYPERLINK("https://www.insiel.it/cms/societa-trasparente/09-bandi-di-gara-e-contratti/Atti_amministrazioni_aggiudicatrici/index_ori.html?pCig=Y423757B89","Atti della procedura")</f>
        <v>Atti della procedura</v>
      </c>
    </row>
    <row r="563" spans="2:8" ht="45" x14ac:dyDescent="0.25">
      <c r="B563" s="1" t="s">
        <v>2015</v>
      </c>
      <c r="C563" s="1" t="s">
        <v>2016</v>
      </c>
      <c r="D563" s="1" t="s">
        <v>2017</v>
      </c>
      <c r="E563" s="1" t="s">
        <v>2017</v>
      </c>
      <c r="F563" s="1" t="s">
        <v>2018</v>
      </c>
      <c r="G563" s="2">
        <v>21650</v>
      </c>
      <c r="H563" s="1" t="str">
        <f>HYPERLINK("https://www.insiel.it/cms/societa-trasparente/09-bandi-di-gara-e-contratti/Atti_amministrazioni_aggiudicatrici/index_ori.html?pCig=Y0A375668F","Atti della procedura")</f>
        <v>Atti della procedura</v>
      </c>
    </row>
    <row r="564" spans="2:8" x14ac:dyDescent="0.25">
      <c r="B564" s="1" t="s">
        <v>2019</v>
      </c>
      <c r="C564" s="1" t="s">
        <v>2020</v>
      </c>
      <c r="D564" s="1" t="s">
        <v>2021</v>
      </c>
      <c r="E564" s="1" t="s">
        <v>2021</v>
      </c>
      <c r="F564" s="1" t="s">
        <v>2022</v>
      </c>
      <c r="G564" s="2">
        <v>5000</v>
      </c>
      <c r="H564" s="1" t="str">
        <f>HYPERLINK("https://www.insiel.it/cms/societa-trasparente/09-bandi-di-gara-e-contratti/Atti_amministrazioni_aggiudicatrici/index_ori.html?pCig=Y7E375036C","Atti della procedura")</f>
        <v>Atti della procedura</v>
      </c>
    </row>
    <row r="565" spans="2:8" x14ac:dyDescent="0.25">
      <c r="B565" s="1" t="s">
        <v>2023</v>
      </c>
      <c r="C565" s="1" t="s">
        <v>2024</v>
      </c>
      <c r="D565" s="1" t="s">
        <v>145</v>
      </c>
      <c r="E565" s="1" t="s">
        <v>145</v>
      </c>
      <c r="F565" s="1" t="s">
        <v>2025</v>
      </c>
      <c r="G565" s="2">
        <v>750</v>
      </c>
      <c r="H565" s="1" t="str">
        <f>HYPERLINK("https://www.insiel.it/cms/societa-trasparente/09-bandi-di-gara-e-contratti/Atti_amministrazioni_aggiudicatrici/index_ori.html?pCig=Y493748C3A","Atti della procedura")</f>
        <v>Atti della procedura</v>
      </c>
    </row>
    <row r="566" spans="2:8" ht="30" x14ac:dyDescent="0.25">
      <c r="B566" s="1" t="s">
        <v>2026</v>
      </c>
      <c r="C566" s="1" t="s">
        <v>2027</v>
      </c>
      <c r="D566" s="1" t="s">
        <v>2028</v>
      </c>
      <c r="E566" s="1" t="s">
        <v>2028</v>
      </c>
      <c r="F566" s="1" t="s">
        <v>2029</v>
      </c>
      <c r="G566" s="2">
        <v>15900</v>
      </c>
      <c r="H566" s="1" t="str">
        <f>HYPERLINK("https://www.insiel.it/cms/societa-trasparente/09-bandi-di-gara-e-contratti/Atti_amministrazioni_aggiudicatrici/index_ori.html?pCig=YF73747874","Atti della procedura")</f>
        <v>Atti della procedura</v>
      </c>
    </row>
    <row r="567" spans="2:8" x14ac:dyDescent="0.25">
      <c r="B567" s="1" t="s">
        <v>2030</v>
      </c>
      <c r="C567" s="1" t="s">
        <v>2031</v>
      </c>
      <c r="D567" s="1" t="s">
        <v>2032</v>
      </c>
      <c r="E567" s="1" t="s">
        <v>2032</v>
      </c>
      <c r="F567" s="1" t="s">
        <v>2033</v>
      </c>
      <c r="G567" s="2">
        <v>56802.47</v>
      </c>
      <c r="H567" s="1" t="str">
        <f>HYPERLINK("https://www.insiel.it/cms/societa-trasparente/09-bandi-di-gara-e-contratti/Atti_amministrazioni_aggiudicatrici/index_ori.html?pCig=9346632CB7","Atti della procedura")</f>
        <v>Atti della procedura</v>
      </c>
    </row>
    <row r="568" spans="2:8" x14ac:dyDescent="0.25">
      <c r="B568" s="1" t="s">
        <v>2034</v>
      </c>
      <c r="C568" s="1" t="s">
        <v>2035</v>
      </c>
      <c r="D568" s="1" t="s">
        <v>1301</v>
      </c>
      <c r="E568" s="1" t="s">
        <v>1301</v>
      </c>
      <c r="F568" s="1" t="s">
        <v>2036</v>
      </c>
      <c r="G568" s="2">
        <v>90</v>
      </c>
      <c r="H568" s="1" t="str">
        <f>HYPERLINK("https://www.insiel.it/cms/societa-trasparente/09-bandi-di-gara-e-contratti/Atti_amministrazioni_aggiudicatrici/index_ori.html?pCig=Y623745146","Atti della procedura")</f>
        <v>Atti della procedura</v>
      </c>
    </row>
    <row r="569" spans="2:8" x14ac:dyDescent="0.25">
      <c r="B569" s="1" t="s">
        <v>2037</v>
      </c>
      <c r="C569" s="1" t="s">
        <v>2038</v>
      </c>
      <c r="D569" s="1" t="s">
        <v>2039</v>
      </c>
      <c r="E569" s="1" t="s">
        <v>2039</v>
      </c>
      <c r="F569" s="1" t="s">
        <v>2040</v>
      </c>
      <c r="G569" s="2">
        <v>5000</v>
      </c>
      <c r="H569" s="1" t="str">
        <f>HYPERLINK("https://www.insiel.it/cms/societa-trasparente/09-bandi-di-gara-e-contratti/Atti_amministrazioni_aggiudicatrici/index_ori.html?pCig=Y9F37433A2","Atti della procedura")</f>
        <v>Atti della procedura</v>
      </c>
    </row>
    <row r="570" spans="2:8" ht="30" x14ac:dyDescent="0.25">
      <c r="B570" s="1" t="s">
        <v>2041</v>
      </c>
      <c r="C570" s="1" t="s">
        <v>2042</v>
      </c>
      <c r="D570" s="1" t="s">
        <v>2043</v>
      </c>
      <c r="E570" s="1" t="s">
        <v>2043</v>
      </c>
      <c r="F570" s="1" t="s">
        <v>2044</v>
      </c>
      <c r="G570" s="2">
        <v>109.99</v>
      </c>
      <c r="H570" s="1" t="str">
        <f>HYPERLINK("https://www.insiel.it/cms/societa-trasparente/09-bandi-di-gara-e-contratti/Atti_amministrazioni_aggiudicatrici/index_ori.html?pCig=YA33743A98","Atti della procedura")</f>
        <v>Atti della procedura</v>
      </c>
    </row>
    <row r="571" spans="2:8" ht="30" x14ac:dyDescent="0.25">
      <c r="B571" s="1" t="s">
        <v>2045</v>
      </c>
      <c r="C571" s="1" t="s">
        <v>2046</v>
      </c>
      <c r="D571" s="1" t="s">
        <v>1199</v>
      </c>
      <c r="E571" s="1" t="s">
        <v>1199</v>
      </c>
      <c r="F571" s="1" t="s">
        <v>2047</v>
      </c>
      <c r="G571" s="2">
        <v>770</v>
      </c>
      <c r="H571" s="1" t="str">
        <f>HYPERLINK("https://www.insiel.it/cms/societa-trasparente/09-bandi-di-gara-e-contratti/Atti_amministrazioni_aggiudicatrici/index_ori.html?pCig=YAE373DD79","Atti della procedura")</f>
        <v>Atti della procedura</v>
      </c>
    </row>
    <row r="572" spans="2:8" ht="30" x14ac:dyDescent="0.25">
      <c r="B572" s="1" t="s">
        <v>2048</v>
      </c>
      <c r="C572" s="1" t="s">
        <v>2049</v>
      </c>
      <c r="D572" s="1" t="s">
        <v>936</v>
      </c>
      <c r="E572" s="1" t="s">
        <v>936</v>
      </c>
      <c r="F572" s="1" t="s">
        <v>2050</v>
      </c>
      <c r="G572" s="2">
        <v>128400</v>
      </c>
      <c r="H572" s="1" t="str">
        <f>HYPERLINK("https://www.insiel.it/cms/societa-trasparente/09-bandi-di-gara-e-contratti/Atti_amministrazioni_aggiudicatrici/index_ori.html?pCig=9338247534","Atti della procedura")</f>
        <v>Atti della procedura</v>
      </c>
    </row>
    <row r="573" spans="2:8" x14ac:dyDescent="0.25">
      <c r="B573" s="1" t="s">
        <v>2051</v>
      </c>
      <c r="C573" s="1" t="s">
        <v>2052</v>
      </c>
      <c r="D573" s="1" t="s">
        <v>2053</v>
      </c>
      <c r="E573" s="1" t="s">
        <v>2053</v>
      </c>
      <c r="F573" s="1" t="s">
        <v>2054</v>
      </c>
      <c r="G573" s="2">
        <v>10000</v>
      </c>
      <c r="H573" s="1" t="str">
        <f>HYPERLINK("https://www.insiel.it/cms/societa-trasparente/09-bandi-di-gara-e-contratti/Atti_amministrazioni_aggiudicatrici/index_ori.html?pCig=Y89373F3DB","Atti della procedura")</f>
        <v>Atti della procedura</v>
      </c>
    </row>
    <row r="574" spans="2:8" x14ac:dyDescent="0.25">
      <c r="B574" s="1" t="s">
        <v>2055</v>
      </c>
      <c r="C574" s="1" t="s">
        <v>2056</v>
      </c>
      <c r="D574" s="1" t="s">
        <v>15</v>
      </c>
      <c r="E574" s="1" t="s">
        <v>15</v>
      </c>
      <c r="F574" s="1" t="s">
        <v>2057</v>
      </c>
      <c r="G574" s="2">
        <v>4275</v>
      </c>
      <c r="H574" s="1" t="str">
        <f>HYPERLINK("https://www.insiel.it/cms/societa-trasparente/09-bandi-di-gara-e-contratti/Atti_amministrazioni_aggiudicatrici/index_ori.html?pCig=YED3739C18","Atti della procedura")</f>
        <v>Atti della procedura</v>
      </c>
    </row>
    <row r="575" spans="2:8" x14ac:dyDescent="0.25">
      <c r="B575" s="1" t="s">
        <v>2058</v>
      </c>
      <c r="C575" s="1" t="s">
        <v>2059</v>
      </c>
      <c r="D575" s="1" t="s">
        <v>15</v>
      </c>
      <c r="E575" s="1" t="s">
        <v>15</v>
      </c>
      <c r="F575" s="1" t="s">
        <v>2060</v>
      </c>
      <c r="G575" s="2">
        <v>4500</v>
      </c>
      <c r="H575" s="1" t="str">
        <f>HYPERLINK("https://www.insiel.it/cms/societa-trasparente/09-bandi-di-gara-e-contratti/Atti_amministrazioni_aggiudicatrici/index_ori.html?pCig=Y283739BF1","Atti della procedura")</f>
        <v>Atti della procedura</v>
      </c>
    </row>
    <row r="576" spans="2:8" x14ac:dyDescent="0.25">
      <c r="B576" s="1" t="s">
        <v>2061</v>
      </c>
      <c r="C576" s="1" t="s">
        <v>2062</v>
      </c>
      <c r="D576" s="1" t="s">
        <v>15</v>
      </c>
      <c r="E576" s="1" t="s">
        <v>15</v>
      </c>
      <c r="F576" s="1" t="s">
        <v>2063</v>
      </c>
      <c r="G576" s="2">
        <v>9975</v>
      </c>
      <c r="H576" s="1" t="str">
        <f>HYPERLINK("https://www.insiel.it/cms/societa-trasparente/09-bandi-di-gara-e-contratti/Atti_amministrazioni_aggiudicatrici/index_ori.html?pCig=Y203739BBF","Atti della procedura")</f>
        <v>Atti della procedura</v>
      </c>
    </row>
    <row r="577" spans="2:8" x14ac:dyDescent="0.25">
      <c r="B577" s="1" t="s">
        <v>2064</v>
      </c>
      <c r="C577" s="1" t="s">
        <v>2065</v>
      </c>
      <c r="D577" s="1" t="s">
        <v>123</v>
      </c>
      <c r="E577" s="1" t="s">
        <v>123</v>
      </c>
      <c r="F577" s="1" t="s">
        <v>2066</v>
      </c>
      <c r="G577" s="2">
        <v>13200</v>
      </c>
      <c r="H577" s="1" t="str">
        <f>HYPERLINK("https://www.insiel.it/cms/societa-trasparente/09-bandi-di-gara-e-contratti/Atti_amministrazioni_aggiudicatrici/index_ori.html?pCig=Y593736E52","Atti della procedura")</f>
        <v>Atti della procedura</v>
      </c>
    </row>
    <row r="578" spans="2:8" ht="30" x14ac:dyDescent="0.25">
      <c r="B578" s="1" t="s">
        <v>2067</v>
      </c>
      <c r="C578" s="1" t="s">
        <v>2068</v>
      </c>
      <c r="D578" s="1" t="s">
        <v>141</v>
      </c>
      <c r="E578" s="1" t="s">
        <v>814</v>
      </c>
      <c r="F578" s="1" t="s">
        <v>2069</v>
      </c>
      <c r="G578" s="2">
        <v>15220</v>
      </c>
      <c r="H578" s="1" t="str">
        <f>HYPERLINK("https://www.insiel.it/cms/societa-trasparente/09-bandi-di-gara-e-contratti/Atti_amministrazioni_aggiudicatrici/index_ori.html?pCig=Y353732EB1","Atti della procedura")</f>
        <v>Atti della procedura</v>
      </c>
    </row>
    <row r="579" spans="2:8" ht="45" x14ac:dyDescent="0.25">
      <c r="B579" s="1" t="s">
        <v>2070</v>
      </c>
      <c r="C579" s="1" t="s">
        <v>2071</v>
      </c>
      <c r="D579" s="1" t="s">
        <v>2072</v>
      </c>
      <c r="E579" s="1" t="s">
        <v>2072</v>
      </c>
      <c r="F579" s="1" t="s">
        <v>2073</v>
      </c>
      <c r="G579" s="2">
        <v>73000</v>
      </c>
      <c r="H579" s="1" t="str">
        <f>HYPERLINK("https://www.insiel.it/cms/societa-trasparente/09-bandi-di-gara-e-contratti/Atti_amministrazioni_aggiudicatrici/index_ori.html?pCig=9340874D10","Atti della procedura")</f>
        <v>Atti della procedura</v>
      </c>
    </row>
    <row r="580" spans="2:8" ht="30" x14ac:dyDescent="0.25">
      <c r="B580" s="1" t="s">
        <v>2074</v>
      </c>
      <c r="C580" s="1" t="s">
        <v>78</v>
      </c>
      <c r="D580" s="1" t="s">
        <v>311</v>
      </c>
      <c r="E580" s="1" t="s">
        <v>311</v>
      </c>
      <c r="F580" s="1" t="s">
        <v>2075</v>
      </c>
      <c r="G580" s="2">
        <v>20000</v>
      </c>
      <c r="H580" s="1" t="str">
        <f>HYPERLINK("https://www.insiel.it/cms/societa-trasparente/09-bandi-di-gara-e-contratti/Atti_amministrazioni_aggiudicatrici/index_ori.html?pCig=NO","Atti della procedura")</f>
        <v>Atti della procedura</v>
      </c>
    </row>
    <row r="581" spans="2:8" x14ac:dyDescent="0.25">
      <c r="B581" s="1" t="s">
        <v>2076</v>
      </c>
      <c r="C581" s="1" t="s">
        <v>2077</v>
      </c>
      <c r="D581" s="1" t="s">
        <v>15</v>
      </c>
      <c r="E581" s="1" t="s">
        <v>15</v>
      </c>
      <c r="F581" s="1" t="s">
        <v>2078</v>
      </c>
      <c r="G581" s="2">
        <v>5970</v>
      </c>
      <c r="H581" s="1" t="str">
        <f>HYPERLINK("https://www.insiel.it/cms/societa-trasparente/09-bandi-di-gara-e-contratti/Atti_amministrazioni_aggiudicatrici/index_ori.html?pCig=YF8371A32D","Atti della procedura")</f>
        <v>Atti della procedura</v>
      </c>
    </row>
    <row r="582" spans="2:8" ht="30" x14ac:dyDescent="0.25">
      <c r="B582" s="1" t="s">
        <v>2079</v>
      </c>
      <c r="C582" s="1" t="s">
        <v>2080</v>
      </c>
      <c r="D582" s="1" t="s">
        <v>211</v>
      </c>
      <c r="E582" s="1" t="s">
        <v>211</v>
      </c>
      <c r="F582" s="1" t="s">
        <v>2081</v>
      </c>
      <c r="G582" s="2">
        <v>17440</v>
      </c>
      <c r="H582" s="1" t="str">
        <f>HYPERLINK("https://www.insiel.it/cms/societa-trasparente/09-bandi-di-gara-e-contratti/Atti_amministrazioni_aggiudicatrici/index_ori.html?pCig=Y1D372ED65","Atti della procedura")</f>
        <v>Atti della procedura</v>
      </c>
    </row>
    <row r="583" spans="2:8" ht="30" x14ac:dyDescent="0.25">
      <c r="B583" s="1" t="s">
        <v>2082</v>
      </c>
      <c r="C583" s="1" t="s">
        <v>2083</v>
      </c>
      <c r="D583" s="1" t="s">
        <v>273</v>
      </c>
      <c r="E583" s="1" t="s">
        <v>273</v>
      </c>
      <c r="F583" s="1" t="s">
        <v>2084</v>
      </c>
      <c r="G583" s="2">
        <v>39000</v>
      </c>
      <c r="H583" s="1" t="str">
        <f>HYPERLINK("https://www.insiel.it/cms/societa-trasparente/09-bandi-di-gara-e-contratti/Atti_amministrazioni_aggiudicatrici/index_ori.html?pCig=YF9372A54F","Atti della procedura")</f>
        <v>Atti della procedura</v>
      </c>
    </row>
    <row r="584" spans="2:8" ht="30" x14ac:dyDescent="0.25">
      <c r="B584" s="1" t="s">
        <v>2085</v>
      </c>
      <c r="C584" s="1" t="s">
        <v>78</v>
      </c>
      <c r="D584" s="1" t="s">
        <v>79</v>
      </c>
      <c r="E584" s="1" t="s">
        <v>79</v>
      </c>
      <c r="F584" s="1" t="s">
        <v>2086</v>
      </c>
      <c r="G584" s="2">
        <v>988.56</v>
      </c>
      <c r="H584" s="1" t="str">
        <f>HYPERLINK("https://www.insiel.it/cms/societa-trasparente/09-bandi-di-gara-e-contratti/Atti_amministrazioni_aggiudicatrici/index_ori.html?pCig=NO","Atti della procedura")</f>
        <v>Atti della procedura</v>
      </c>
    </row>
    <row r="585" spans="2:8" ht="30" x14ac:dyDescent="0.25">
      <c r="B585" s="1" t="s">
        <v>2087</v>
      </c>
      <c r="C585" s="1" t="s">
        <v>2088</v>
      </c>
      <c r="D585" s="1" t="s">
        <v>75</v>
      </c>
      <c r="E585" s="1" t="s">
        <v>75</v>
      </c>
      <c r="F585" s="1" t="s">
        <v>2089</v>
      </c>
      <c r="G585" s="2">
        <v>1728</v>
      </c>
      <c r="H585" s="1" t="str">
        <f>HYPERLINK("https://www.insiel.it/cms/societa-trasparente/09-bandi-di-gara-e-contratti/Atti_amministrazioni_aggiudicatrici/index_ori.html?pCig=Y2D372F4A6","Atti della procedura")</f>
        <v>Atti della procedura</v>
      </c>
    </row>
    <row r="586" spans="2:8" ht="30" x14ac:dyDescent="0.25">
      <c r="B586" s="1" t="s">
        <v>2090</v>
      </c>
      <c r="C586" s="1" t="s">
        <v>2091</v>
      </c>
      <c r="D586" s="1" t="s">
        <v>75</v>
      </c>
      <c r="E586" s="1" t="s">
        <v>75</v>
      </c>
      <c r="F586" s="1" t="s">
        <v>2092</v>
      </c>
      <c r="G586" s="2">
        <v>1488</v>
      </c>
      <c r="H586" s="1" t="str">
        <f>HYPERLINK("https://www.insiel.it/cms/societa-trasparente/09-bandi-di-gara-e-contratti/Atti_amministrazioni_aggiudicatrici/index_ori.html?pCig=Y64372CE87","Atti della procedura")</f>
        <v>Atti della procedura</v>
      </c>
    </row>
    <row r="587" spans="2:8" ht="30" x14ac:dyDescent="0.25">
      <c r="B587" s="1" t="s">
        <v>2093</v>
      </c>
      <c r="C587" s="1" t="s">
        <v>2094</v>
      </c>
      <c r="D587" s="1" t="s">
        <v>75</v>
      </c>
      <c r="E587" s="1" t="s">
        <v>75</v>
      </c>
      <c r="F587" s="1" t="s">
        <v>2095</v>
      </c>
      <c r="G587" s="2">
        <v>1488</v>
      </c>
      <c r="H587" s="1" t="str">
        <f>HYPERLINK("https://www.insiel.it/cms/societa-trasparente/09-bandi-di-gara-e-contratti/Atti_amministrazioni_aggiudicatrici/index_ori.html?pCig=YDE372CE13","Atti della procedura")</f>
        <v>Atti della procedura</v>
      </c>
    </row>
    <row r="588" spans="2:8" ht="30" x14ac:dyDescent="0.25">
      <c r="B588" s="1" t="s">
        <v>2096</v>
      </c>
      <c r="C588" s="1" t="s">
        <v>2097</v>
      </c>
      <c r="D588" s="1" t="s">
        <v>75</v>
      </c>
      <c r="E588" s="1" t="s">
        <v>75</v>
      </c>
      <c r="F588" s="1" t="s">
        <v>2098</v>
      </c>
      <c r="G588" s="2">
        <v>1728</v>
      </c>
      <c r="H588" s="1" t="str">
        <f>HYPERLINK("https://www.insiel.it/cms/societa-trasparente/09-bandi-di-gara-e-contratti/Atti_amministrazioni_aggiudicatrici/index_ori.html?pCig=YF8372CF33","Atti della procedura")</f>
        <v>Atti della procedura</v>
      </c>
    </row>
    <row r="589" spans="2:8" x14ac:dyDescent="0.25">
      <c r="B589" s="1" t="s">
        <v>2099</v>
      </c>
      <c r="C589" s="1" t="s">
        <v>2100</v>
      </c>
      <c r="D589" s="1" t="s">
        <v>455</v>
      </c>
      <c r="E589" s="1" t="s">
        <v>455</v>
      </c>
      <c r="F589" s="1" t="s">
        <v>2101</v>
      </c>
      <c r="G589" s="2">
        <v>2060</v>
      </c>
      <c r="H589" s="1" t="str">
        <f>HYPERLINK("https://www.insiel.it/cms/societa-trasparente/09-bandi-di-gara-e-contratti/Atti_amministrazioni_aggiudicatrici/index_ori.html?pCig=Y823727491","Atti della procedura")</f>
        <v>Atti della procedura</v>
      </c>
    </row>
    <row r="590" spans="2:8" x14ac:dyDescent="0.25">
      <c r="B590" s="1" t="s">
        <v>2102</v>
      </c>
      <c r="C590" s="1" t="s">
        <v>2103</v>
      </c>
      <c r="D590" s="1" t="s">
        <v>455</v>
      </c>
      <c r="E590" s="1" t="s">
        <v>455</v>
      </c>
      <c r="F590" s="1" t="s">
        <v>2104</v>
      </c>
      <c r="G590" s="2">
        <v>1195</v>
      </c>
      <c r="H590" s="1" t="str">
        <f>HYPERLINK("https://www.insiel.it/cms/societa-trasparente/09-bandi-di-gara-e-contratti/Atti_amministrazioni_aggiudicatrici/index_ori.html?pCig=YB13721853","Atti della procedura")</f>
        <v>Atti della procedura</v>
      </c>
    </row>
    <row r="591" spans="2:8" ht="30" x14ac:dyDescent="0.25">
      <c r="B591" s="1" t="s">
        <v>2105</v>
      </c>
      <c r="C591" s="1" t="s">
        <v>2106</v>
      </c>
      <c r="D591" s="1" t="s">
        <v>27</v>
      </c>
      <c r="E591" s="1" t="s">
        <v>27</v>
      </c>
      <c r="F591" s="1" t="s">
        <v>2107</v>
      </c>
      <c r="G591" s="2">
        <v>9975</v>
      </c>
      <c r="H591" s="1" t="str">
        <f>HYPERLINK("https://www.insiel.it/cms/societa-trasparente/09-bandi-di-gara-e-contratti/Atti_amministrazioni_aggiudicatrici/index_ori.html?pCig=Y99372B693","Atti della procedura")</f>
        <v>Atti della procedura</v>
      </c>
    </row>
    <row r="592" spans="2:8" x14ac:dyDescent="0.25">
      <c r="B592" s="1" t="s">
        <v>2108</v>
      </c>
      <c r="C592" s="1" t="s">
        <v>2109</v>
      </c>
      <c r="D592" s="1" t="s">
        <v>649</v>
      </c>
      <c r="E592" s="1" t="s">
        <v>649</v>
      </c>
      <c r="F592" s="1" t="s">
        <v>2110</v>
      </c>
      <c r="G592" s="2">
        <v>3900</v>
      </c>
      <c r="H592" s="1" t="str">
        <f>HYPERLINK("https://www.insiel.it/cms/societa-trasparente/09-bandi-di-gara-e-contratti/Atti_amministrazioni_aggiudicatrici/index_ori.html?pCig=YD4375AFA2","Atti della procedura")</f>
        <v>Atti della procedura</v>
      </c>
    </row>
    <row r="593" spans="2:8" ht="30" x14ac:dyDescent="0.25">
      <c r="B593" s="1" t="s">
        <v>2111</v>
      </c>
      <c r="C593" s="1" t="s">
        <v>2112</v>
      </c>
      <c r="D593" s="1" t="s">
        <v>2113</v>
      </c>
      <c r="E593" s="1" t="s">
        <v>2113</v>
      </c>
      <c r="F593" s="1" t="s">
        <v>2114</v>
      </c>
      <c r="G593" s="2">
        <v>5800</v>
      </c>
      <c r="H593" s="1" t="str">
        <f>HYPERLINK("https://www.insiel.it/cms/societa-trasparente/09-bandi-di-gara-e-contratti/Atti_amministrazioni_aggiudicatrici/index_ori.html?pCig=YCC371D902","Atti della procedura")</f>
        <v>Atti della procedura</v>
      </c>
    </row>
    <row r="594" spans="2:8" ht="30" x14ac:dyDescent="0.25">
      <c r="B594" s="1" t="s">
        <v>2115</v>
      </c>
      <c r="C594" s="1" t="s">
        <v>2116</v>
      </c>
      <c r="D594" s="1" t="s">
        <v>99</v>
      </c>
      <c r="E594" s="1" t="s">
        <v>99</v>
      </c>
      <c r="F594" s="1" t="s">
        <v>2117</v>
      </c>
      <c r="G594" s="2">
        <v>2217</v>
      </c>
      <c r="H594" s="1" t="str">
        <f>HYPERLINK("https://www.insiel.it/cms/societa-trasparente/09-bandi-di-gara-e-contratti/Atti_amministrazioni_aggiudicatrici/index_ori.html?pCig=YF3371C90C","Atti della procedura")</f>
        <v>Atti della procedura</v>
      </c>
    </row>
    <row r="595" spans="2:8" ht="30" x14ac:dyDescent="0.25">
      <c r="B595" s="1" t="s">
        <v>2118</v>
      </c>
      <c r="C595" s="1" t="s">
        <v>2119</v>
      </c>
      <c r="D595" s="1" t="s">
        <v>2120</v>
      </c>
      <c r="E595" s="1" t="s">
        <v>859</v>
      </c>
      <c r="F595" s="1" t="s">
        <v>2121</v>
      </c>
      <c r="G595" s="2">
        <v>8100</v>
      </c>
      <c r="H595" s="1" t="str">
        <f>HYPERLINK("https://www.insiel.it/cms/societa-trasparente/09-bandi-di-gara-e-contratti/Atti_amministrazioni_aggiudicatrici/index_ori.html?pCig=Y0F371A02F","Atti della procedura")</f>
        <v>Atti della procedura</v>
      </c>
    </row>
    <row r="596" spans="2:8" ht="30" x14ac:dyDescent="0.25">
      <c r="B596" s="1" t="s">
        <v>2122</v>
      </c>
      <c r="C596" s="1" t="s">
        <v>2123</v>
      </c>
      <c r="D596" s="1" t="s">
        <v>2124</v>
      </c>
      <c r="E596" s="1" t="s">
        <v>1719</v>
      </c>
      <c r="F596" s="1" t="s">
        <v>2125</v>
      </c>
      <c r="G596" s="2">
        <v>1275</v>
      </c>
      <c r="H596" s="1" t="str">
        <f>HYPERLINK("https://www.insiel.it/cms/societa-trasparente/09-bandi-di-gara-e-contratti/Atti_amministrazioni_aggiudicatrici/index_ori.html?pCig=Y2C371B4BF","Atti della procedura")</f>
        <v>Atti della procedura</v>
      </c>
    </row>
    <row r="597" spans="2:8" ht="45" x14ac:dyDescent="0.25">
      <c r="B597" s="1" t="s">
        <v>2126</v>
      </c>
      <c r="C597" s="1" t="s">
        <v>2127</v>
      </c>
      <c r="D597" s="1" t="s">
        <v>2128</v>
      </c>
      <c r="E597" s="1" t="s">
        <v>2128</v>
      </c>
      <c r="F597" s="1" t="s">
        <v>2129</v>
      </c>
      <c r="G597" s="2">
        <v>600</v>
      </c>
      <c r="H597" s="1" t="str">
        <f>HYPERLINK("https://www.insiel.it/cms/societa-trasparente/09-bandi-di-gara-e-contratti/Atti_amministrazioni_aggiudicatrici/index_ori.html?pCig=Y95371953D","Atti della procedura")</f>
        <v>Atti della procedura</v>
      </c>
    </row>
    <row r="598" spans="2:8" x14ac:dyDescent="0.25">
      <c r="B598" s="1" t="s">
        <v>2130</v>
      </c>
      <c r="C598" s="1" t="s">
        <v>2131</v>
      </c>
      <c r="D598" s="1" t="s">
        <v>1614</v>
      </c>
      <c r="E598" s="1" t="s">
        <v>1614</v>
      </c>
      <c r="F598" s="1" t="s">
        <v>2132</v>
      </c>
      <c r="G598" s="2">
        <v>40000</v>
      </c>
      <c r="H598" s="1" t="str">
        <f>HYPERLINK("https://www.insiel.it/cms/societa-trasparente/09-bandi-di-gara-e-contratti/Atti_amministrazioni_aggiudicatrici/index_ori.html?pCig=9312741CFA","Atti della procedura")</f>
        <v>Atti della procedura</v>
      </c>
    </row>
    <row r="599" spans="2:8" ht="30" x14ac:dyDescent="0.25">
      <c r="B599" s="1" t="s">
        <v>2133</v>
      </c>
      <c r="C599" s="1" t="s">
        <v>2134</v>
      </c>
      <c r="D599" s="1" t="s">
        <v>199</v>
      </c>
      <c r="E599" s="1" t="s">
        <v>199</v>
      </c>
      <c r="F599" s="1" t="s">
        <v>2135</v>
      </c>
      <c r="G599" s="2">
        <v>3300</v>
      </c>
      <c r="H599" s="1" t="str">
        <f>HYPERLINK("https://www.insiel.it/cms/societa-trasparente/09-bandi-di-gara-e-contratti/Atti_amministrazioni_aggiudicatrici/index_ori.html?pCig=Y4B370FDE9","Atti della procedura")</f>
        <v>Atti della procedura</v>
      </c>
    </row>
    <row r="600" spans="2:8" ht="45" x14ac:dyDescent="0.25">
      <c r="B600" s="1" t="s">
        <v>2136</v>
      </c>
      <c r="C600" s="1" t="s">
        <v>2137</v>
      </c>
      <c r="D600" s="1" t="s">
        <v>2138</v>
      </c>
      <c r="E600" s="1" t="s">
        <v>2138</v>
      </c>
      <c r="F600" s="1" t="s">
        <v>2139</v>
      </c>
      <c r="G600" s="2">
        <v>35700</v>
      </c>
      <c r="H600" s="1" t="str">
        <f>HYPERLINK("https://www.insiel.it/cms/societa-trasparente/09-bandi-di-gara-e-contratti/Atti_amministrazioni_aggiudicatrici/index_ori.html?pCig=Y20370DEB6","Atti della procedura")</f>
        <v>Atti della procedura</v>
      </c>
    </row>
    <row r="601" spans="2:8" ht="45" x14ac:dyDescent="0.25">
      <c r="B601" s="1" t="s">
        <v>2140</v>
      </c>
      <c r="C601" s="1" t="s">
        <v>2141</v>
      </c>
      <c r="D601" s="1" t="s">
        <v>2142</v>
      </c>
      <c r="E601" s="1" t="s">
        <v>2142</v>
      </c>
      <c r="F601" s="1" t="s">
        <v>2143</v>
      </c>
      <c r="G601" s="2">
        <v>33000</v>
      </c>
      <c r="H601" s="1" t="str">
        <f>HYPERLINK("https://www.insiel.it/cms/societa-trasparente/09-bandi-di-gara-e-contratti/Atti_amministrazioni_aggiudicatrici/index_ori.html?pCig=Y00370BF89","Atti della procedura")</f>
        <v>Atti della procedura</v>
      </c>
    </row>
    <row r="602" spans="2:8" x14ac:dyDescent="0.25">
      <c r="B602" s="1" t="s">
        <v>2144</v>
      </c>
      <c r="C602" s="1" t="s">
        <v>2145</v>
      </c>
      <c r="D602" s="1" t="s">
        <v>1703</v>
      </c>
      <c r="E602" s="1" t="s">
        <v>1703</v>
      </c>
      <c r="F602" s="1" t="s">
        <v>2146</v>
      </c>
      <c r="G602" s="2">
        <v>5250</v>
      </c>
      <c r="H602" s="1" t="str">
        <f>HYPERLINK("https://www.insiel.it/cms/societa-trasparente/09-bandi-di-gara-e-contratti/Atti_amministrazioni_aggiudicatrici/index_ori.html?pCig=YAA3705D3A","Atti della procedura")</f>
        <v>Atti della procedura</v>
      </c>
    </row>
    <row r="603" spans="2:8" x14ac:dyDescent="0.25">
      <c r="B603" s="1" t="s">
        <v>2147</v>
      </c>
      <c r="C603" s="1" t="s">
        <v>2148</v>
      </c>
      <c r="D603" s="1" t="s">
        <v>115</v>
      </c>
      <c r="E603" s="1" t="s">
        <v>115</v>
      </c>
      <c r="F603" s="1" t="s">
        <v>2149</v>
      </c>
      <c r="G603" s="2">
        <v>3380</v>
      </c>
      <c r="H603" s="1" t="str">
        <f>HYPERLINK("https://www.insiel.it/cms/societa-trasparente/09-bandi-di-gara-e-contratti/Atti_amministrazioni_aggiudicatrici/index_ori.html?pCig=Y2D371FAA1","Atti della procedura")</f>
        <v>Atti della procedura</v>
      </c>
    </row>
    <row r="604" spans="2:8" ht="45" x14ac:dyDescent="0.25">
      <c r="B604" s="1" t="s">
        <v>2150</v>
      </c>
      <c r="C604" s="1" t="s">
        <v>2151</v>
      </c>
      <c r="D604" s="1" t="s">
        <v>2152</v>
      </c>
      <c r="E604" s="1" t="s">
        <v>2152</v>
      </c>
      <c r="F604" s="1" t="s">
        <v>2153</v>
      </c>
      <c r="G604" s="2">
        <v>195</v>
      </c>
      <c r="H604" s="1" t="str">
        <f>HYPERLINK("https://www.insiel.it/cms/societa-trasparente/09-bandi-di-gara-e-contratti/Atti_amministrazioni_aggiudicatrici/index_ori.html?pCig=Y2437E891F","Atti della procedura")</f>
        <v>Atti della procedura</v>
      </c>
    </row>
    <row r="605" spans="2:8" ht="30" x14ac:dyDescent="0.25">
      <c r="B605" s="1" t="s">
        <v>2154</v>
      </c>
      <c r="C605" s="1" t="s">
        <v>2155</v>
      </c>
      <c r="D605" s="1" t="s">
        <v>2156</v>
      </c>
      <c r="E605" s="1" t="s">
        <v>882</v>
      </c>
      <c r="F605" s="1" t="s">
        <v>2157</v>
      </c>
      <c r="G605" s="2">
        <v>37700</v>
      </c>
      <c r="H605" s="1" t="str">
        <f>HYPERLINK("https://www.insiel.it/cms/societa-trasparente/09-bandi-di-gara-e-contratti/Atti_amministrazioni_aggiudicatrici/index_ori.html?pCig=YAE3552A09","Atti della procedura")</f>
        <v>Atti della procedura</v>
      </c>
    </row>
    <row r="606" spans="2:8" x14ac:dyDescent="0.25">
      <c r="B606" s="1" t="s">
        <v>2158</v>
      </c>
      <c r="C606" s="1" t="s">
        <v>2159</v>
      </c>
      <c r="D606" s="1" t="s">
        <v>281</v>
      </c>
      <c r="E606" s="1" t="s">
        <v>281</v>
      </c>
      <c r="F606" s="1" t="s">
        <v>2160</v>
      </c>
      <c r="G606" s="2">
        <v>21552.84</v>
      </c>
      <c r="H606" s="1" t="str">
        <f>HYPERLINK("https://www.insiel.it/cms/societa-trasparente/09-bandi-di-gara-e-contratti/Atti_amministrazioni_aggiudicatrici/index_ori.html?pCig=Y5037CC051","Atti della procedura")</f>
        <v>Atti della procedura</v>
      </c>
    </row>
    <row r="607" spans="2:8" x14ac:dyDescent="0.25">
      <c r="B607" s="1" t="s">
        <v>2161</v>
      </c>
      <c r="C607" s="1" t="s">
        <v>2162</v>
      </c>
      <c r="D607" s="1" t="s">
        <v>2163</v>
      </c>
      <c r="E607" s="1" t="s">
        <v>2163</v>
      </c>
      <c r="F607" s="1" t="s">
        <v>2164</v>
      </c>
      <c r="G607" s="2">
        <v>750</v>
      </c>
      <c r="H607" s="1" t="str">
        <f>HYPERLINK("https://www.insiel.it/cms/societa-trasparente/09-bandi-di-gara-e-contratti/Atti_amministrazioni_aggiudicatrici/index_ori.html?pCig=Y6C37237BB","Atti della procedura")</f>
        <v>Atti della procedura</v>
      </c>
    </row>
    <row r="608" spans="2:8" ht="45" x14ac:dyDescent="0.25">
      <c r="B608" s="1" t="s">
        <v>2165</v>
      </c>
      <c r="C608" s="1" t="s">
        <v>2166</v>
      </c>
      <c r="D608" s="1" t="s">
        <v>2167</v>
      </c>
      <c r="E608" s="1" t="s">
        <v>2167</v>
      </c>
      <c r="F608" s="1" t="s">
        <v>2168</v>
      </c>
      <c r="G608" s="2">
        <v>78000</v>
      </c>
      <c r="H608" s="1" t="str">
        <f>HYPERLINK("https://www.insiel.it/cms/societa-trasparente/09-bandi-di-gara-e-contratti/Atti_amministrazioni_aggiudicatrici/index_ori.html?pCig=9301217714","Atti della procedura")</f>
        <v>Atti della procedura</v>
      </c>
    </row>
    <row r="609" spans="2:8" ht="30" x14ac:dyDescent="0.25">
      <c r="B609" s="1" t="s">
        <v>2169</v>
      </c>
      <c r="C609" s="1" t="s">
        <v>2170</v>
      </c>
      <c r="D609" s="1" t="s">
        <v>2171</v>
      </c>
      <c r="E609" s="1" t="s">
        <v>281</v>
      </c>
      <c r="F609" s="1" t="s">
        <v>2172</v>
      </c>
      <c r="G609" s="2">
        <v>33556.25</v>
      </c>
      <c r="H609" s="1" t="str">
        <f>HYPERLINK("https://www.insiel.it/cms/societa-trasparente/09-bandi-di-gara-e-contratti/Atti_amministrazioni_aggiudicatrici/index_ori.html?pCig=YD836F9DB0","Atti della procedura")</f>
        <v>Atti della procedura</v>
      </c>
    </row>
    <row r="610" spans="2:8" ht="30" x14ac:dyDescent="0.25">
      <c r="B610" s="1" t="s">
        <v>2173</v>
      </c>
      <c r="C610" s="1" t="s">
        <v>2174</v>
      </c>
      <c r="D610" s="1" t="s">
        <v>2175</v>
      </c>
      <c r="E610" s="1" t="s">
        <v>2175</v>
      </c>
      <c r="F610" s="1" t="s">
        <v>2176</v>
      </c>
      <c r="G610" s="2">
        <v>4750</v>
      </c>
      <c r="H610" s="1" t="str">
        <f>HYPERLINK("https://www.insiel.it/cms/societa-trasparente/09-bandi-di-gara-e-contratti/Atti_amministrazioni_aggiudicatrici/index_ori.html?pCig=Y5C36F6D8F","Atti della procedura")</f>
        <v>Atti della procedura</v>
      </c>
    </row>
    <row r="611" spans="2:8" x14ac:dyDescent="0.25">
      <c r="B611" s="1" t="s">
        <v>2177</v>
      </c>
      <c r="C611" s="1" t="s">
        <v>2178</v>
      </c>
      <c r="D611" s="1" t="s">
        <v>649</v>
      </c>
      <c r="E611" s="1" t="s">
        <v>649</v>
      </c>
      <c r="F611" s="1" t="s">
        <v>2160</v>
      </c>
      <c r="G611" s="2">
        <v>51895.49</v>
      </c>
      <c r="H611" s="1" t="str">
        <f>HYPERLINK("https://www.insiel.it/cms/societa-trasparente/09-bandi-di-gara-e-contratti/Atti_amministrazioni_aggiudicatrici/index_ori.html?pCig=9298665D18","Atti della procedura")</f>
        <v>Atti della procedura</v>
      </c>
    </row>
    <row r="612" spans="2:8" x14ac:dyDescent="0.25">
      <c r="B612" s="1" t="s">
        <v>2179</v>
      </c>
      <c r="C612" s="1" t="s">
        <v>2180</v>
      </c>
      <c r="D612" s="1" t="s">
        <v>1428</v>
      </c>
      <c r="E612" s="1" t="s">
        <v>1428</v>
      </c>
      <c r="F612" s="1" t="s">
        <v>2181</v>
      </c>
      <c r="G612" s="2">
        <v>2464.5</v>
      </c>
      <c r="H612" s="1" t="str">
        <f>HYPERLINK("https://www.insiel.it/cms/societa-trasparente/09-bandi-di-gara-e-contratti/Atti_amministrazioni_aggiudicatrici/index_ori.html?pCig=Y0536FA19B","Atti della procedura")</f>
        <v>Atti della procedura</v>
      </c>
    </row>
    <row r="613" spans="2:8" x14ac:dyDescent="0.25">
      <c r="B613" s="1" t="s">
        <v>2182</v>
      </c>
      <c r="C613" s="1" t="s">
        <v>2183</v>
      </c>
      <c r="D613" s="1" t="s">
        <v>649</v>
      </c>
      <c r="E613" s="1" t="s">
        <v>649</v>
      </c>
      <c r="F613" s="1" t="s">
        <v>2160</v>
      </c>
      <c r="G613" s="2">
        <v>138304.42000000001</v>
      </c>
      <c r="H613" s="1" t="str">
        <f>HYPERLINK("https://www.insiel.it/cms/societa-trasparente/09-bandi-di-gara-e-contratti/Atti_amministrazioni_aggiudicatrici/index_ori.html?pCig=9306346FA7","Atti della procedura")</f>
        <v>Atti della procedura</v>
      </c>
    </row>
    <row r="614" spans="2:8" ht="30" x14ac:dyDescent="0.25">
      <c r="B614" s="1" t="s">
        <v>2184</v>
      </c>
      <c r="C614" s="1" t="s">
        <v>2185</v>
      </c>
      <c r="D614" s="1" t="s">
        <v>2186</v>
      </c>
      <c r="E614" s="1" t="s">
        <v>2187</v>
      </c>
      <c r="F614" s="1" t="s">
        <v>2188</v>
      </c>
      <c r="G614" s="2">
        <v>6555</v>
      </c>
      <c r="H614" s="1" t="str">
        <f>HYPERLINK("https://www.insiel.it/cms/societa-trasparente/09-bandi-di-gara-e-contratti/Atti_amministrazioni_aggiudicatrici/index_ori.html?pCig=Y0936F1E52","Atti della procedura")</f>
        <v>Atti della procedura</v>
      </c>
    </row>
    <row r="615" spans="2:8" ht="30" x14ac:dyDescent="0.25">
      <c r="B615" s="1" t="s">
        <v>2189</v>
      </c>
      <c r="C615" s="1" t="s">
        <v>2190</v>
      </c>
      <c r="D615" s="1" t="s">
        <v>2191</v>
      </c>
      <c r="E615" s="1" t="s">
        <v>2191</v>
      </c>
      <c r="F615" s="1" t="s">
        <v>2192</v>
      </c>
      <c r="G615" s="2">
        <v>340</v>
      </c>
      <c r="H615" s="1" t="str">
        <f>HYPERLINK("https://www.insiel.it/cms/societa-trasparente/09-bandi-di-gara-e-contratti/Atti_amministrazioni_aggiudicatrici/index_ori.html?pCig=Y5A36F0612","Atti della procedura")</f>
        <v>Atti della procedura</v>
      </c>
    </row>
    <row r="616" spans="2:8" x14ac:dyDescent="0.25">
      <c r="B616" s="1" t="s">
        <v>2193</v>
      </c>
      <c r="C616" s="1" t="s">
        <v>2194</v>
      </c>
      <c r="D616" s="1" t="s">
        <v>123</v>
      </c>
      <c r="E616" s="1" t="s">
        <v>123</v>
      </c>
      <c r="F616" s="1" t="s">
        <v>2195</v>
      </c>
      <c r="G616" s="2">
        <v>4293</v>
      </c>
      <c r="H616" s="1" t="str">
        <f>HYPERLINK("https://www.insiel.it/cms/societa-trasparente/09-bandi-di-gara-e-contratti/Atti_amministrazioni_aggiudicatrici/index_ori.html?pCig=YAC36EDE67","Atti della procedura")</f>
        <v>Atti della procedura</v>
      </c>
    </row>
    <row r="617" spans="2:8" x14ac:dyDescent="0.25">
      <c r="B617" s="1" t="s">
        <v>2196</v>
      </c>
      <c r="C617" s="1" t="s">
        <v>2197</v>
      </c>
      <c r="D617" s="1" t="s">
        <v>253</v>
      </c>
      <c r="E617" s="1" t="s">
        <v>253</v>
      </c>
      <c r="F617" s="1" t="s">
        <v>2198</v>
      </c>
      <c r="G617" s="2">
        <v>15683</v>
      </c>
      <c r="H617" s="1" t="str">
        <f>HYPERLINK("https://www.insiel.it/cms/societa-trasparente/09-bandi-di-gara-e-contratti/Atti_amministrazioni_aggiudicatrici/index_ori.html?pCig=Y5136F2CD3","Atti della procedura")</f>
        <v>Atti della procedura</v>
      </c>
    </row>
    <row r="618" spans="2:8" ht="45" x14ac:dyDescent="0.25">
      <c r="B618" s="1" t="s">
        <v>2199</v>
      </c>
      <c r="C618" s="1" t="s">
        <v>2200</v>
      </c>
      <c r="D618" s="1" t="s">
        <v>2201</v>
      </c>
      <c r="E618" s="1" t="s">
        <v>2201</v>
      </c>
      <c r="F618" s="1" t="s">
        <v>2202</v>
      </c>
      <c r="G618" s="2">
        <v>24900</v>
      </c>
      <c r="H618" s="1" t="str">
        <f>HYPERLINK("https://www.insiel.it/cms/societa-trasparente/09-bandi-di-gara-e-contratti/Atti_amministrazioni_aggiudicatrici/index_ori.html?pCig=Y713709F3E","Atti della procedura")</f>
        <v>Atti della procedura</v>
      </c>
    </row>
    <row r="619" spans="2:8" ht="45" x14ac:dyDescent="0.25">
      <c r="B619" s="1" t="s">
        <v>2203</v>
      </c>
      <c r="C619" s="1" t="s">
        <v>2204</v>
      </c>
      <c r="D619" s="1" t="s">
        <v>1907</v>
      </c>
      <c r="E619" s="1" t="s">
        <v>1907</v>
      </c>
      <c r="F619" s="1" t="s">
        <v>2205</v>
      </c>
      <c r="G619" s="2">
        <v>816</v>
      </c>
      <c r="H619" s="1" t="str">
        <f>HYPERLINK("https://www.insiel.it/cms/societa-trasparente/09-bandi-di-gara-e-contratti/Atti_amministrazioni_aggiudicatrici/index_ori.html?pCig=Y9D36F3B6D","Atti della procedura")</f>
        <v>Atti della procedura</v>
      </c>
    </row>
    <row r="620" spans="2:8" ht="30" x14ac:dyDescent="0.25">
      <c r="B620" s="1" t="s">
        <v>2206</v>
      </c>
      <c r="C620" s="1" t="s">
        <v>2207</v>
      </c>
      <c r="D620" s="1" t="s">
        <v>1011</v>
      </c>
      <c r="E620" s="1" t="s">
        <v>1011</v>
      </c>
      <c r="F620" s="1" t="s">
        <v>2208</v>
      </c>
      <c r="G620" s="2">
        <v>5500</v>
      </c>
      <c r="H620" s="1" t="str">
        <f>HYPERLINK("https://www.insiel.it/cms/societa-trasparente/09-bandi-di-gara-e-contratti/Atti_amministrazioni_aggiudicatrici/index_ori.html?pCig=YAF36E8502","Atti della procedura")</f>
        <v>Atti della procedura</v>
      </c>
    </row>
    <row r="621" spans="2:8" x14ac:dyDescent="0.25">
      <c r="B621" s="1" t="s">
        <v>2209</v>
      </c>
      <c r="C621" s="1" t="s">
        <v>2210</v>
      </c>
      <c r="D621" s="1" t="s">
        <v>123</v>
      </c>
      <c r="E621" s="1" t="s">
        <v>123</v>
      </c>
      <c r="F621" s="1" t="s">
        <v>2211</v>
      </c>
      <c r="G621" s="2">
        <v>1566.48</v>
      </c>
      <c r="H621" s="1" t="str">
        <f>HYPERLINK("https://www.insiel.it/cms/societa-trasparente/09-bandi-di-gara-e-contratti/Atti_amministrazioni_aggiudicatrici/index_ori.html?pCig=YD636E77FD","Atti della procedura")</f>
        <v>Atti della procedura</v>
      </c>
    </row>
    <row r="622" spans="2:8" ht="30" x14ac:dyDescent="0.25">
      <c r="B622" s="1" t="s">
        <v>2212</v>
      </c>
      <c r="C622" s="1" t="s">
        <v>2213</v>
      </c>
      <c r="D622" s="1" t="s">
        <v>715</v>
      </c>
      <c r="E622" s="1" t="s">
        <v>715</v>
      </c>
      <c r="F622" s="1" t="s">
        <v>2214</v>
      </c>
      <c r="G622" s="2">
        <v>390</v>
      </c>
      <c r="H622" s="1" t="str">
        <f>HYPERLINK("https://www.insiel.it/cms/societa-trasparente/09-bandi-di-gara-e-contratti/Atti_amministrazioni_aggiudicatrici/index_ori.html?pCig=Y9B36E2760","Atti della procedura")</f>
        <v>Atti della procedura</v>
      </c>
    </row>
    <row r="623" spans="2:8" x14ac:dyDescent="0.25">
      <c r="B623" s="1" t="s">
        <v>2215</v>
      </c>
      <c r="C623" s="1" t="s">
        <v>2216</v>
      </c>
      <c r="D623" s="1" t="s">
        <v>27</v>
      </c>
      <c r="E623" s="1" t="s">
        <v>27</v>
      </c>
      <c r="F623" s="1" t="s">
        <v>2217</v>
      </c>
      <c r="G623" s="2">
        <v>18165</v>
      </c>
      <c r="H623" s="1" t="str">
        <f>HYPERLINK("https://www.insiel.it/cms/societa-trasparente/09-bandi-di-gara-e-contratti/Atti_amministrazioni_aggiudicatrici/index_ori.html?pCig=Y4D36E210F","Atti della procedura")</f>
        <v>Atti della procedura</v>
      </c>
    </row>
    <row r="624" spans="2:8" ht="45" x14ac:dyDescent="0.25">
      <c r="B624" s="1" t="s">
        <v>2218</v>
      </c>
      <c r="C624" s="1" t="s">
        <v>2219</v>
      </c>
      <c r="D624" s="1" t="s">
        <v>2220</v>
      </c>
      <c r="E624" s="1" t="s">
        <v>2220</v>
      </c>
      <c r="F624" s="1" t="s">
        <v>2221</v>
      </c>
      <c r="G624" s="2">
        <v>20504</v>
      </c>
      <c r="H624" s="1" t="str">
        <f>HYPERLINK("https://www.insiel.it/cms/societa-trasparente/09-bandi-di-gara-e-contratti/Atti_amministrazioni_aggiudicatrici/index_ori.html?pCig=Y7336EB978","Atti della procedura")</f>
        <v>Atti della procedura</v>
      </c>
    </row>
    <row r="625" spans="2:8" ht="45" x14ac:dyDescent="0.25">
      <c r="B625" s="1" t="s">
        <v>2222</v>
      </c>
      <c r="C625" s="1" t="s">
        <v>2223</v>
      </c>
      <c r="D625" s="1" t="s">
        <v>2224</v>
      </c>
      <c r="E625" s="1" t="s">
        <v>2224</v>
      </c>
      <c r="F625" s="1" t="s">
        <v>2225</v>
      </c>
      <c r="G625" s="2">
        <v>356</v>
      </c>
      <c r="H625" s="1" t="str">
        <f>HYPERLINK("https://www.insiel.it/cms/societa-trasparente/09-bandi-di-gara-e-contratti/Atti_amministrazioni_aggiudicatrici/index_ori.html?pCig=Y4536DFAA0","Atti della procedura")</f>
        <v>Atti della procedura</v>
      </c>
    </row>
    <row r="626" spans="2:8" ht="30" x14ac:dyDescent="0.25">
      <c r="B626" s="1" t="s">
        <v>2226</v>
      </c>
      <c r="C626" s="1" t="s">
        <v>2227</v>
      </c>
      <c r="D626" s="1" t="s">
        <v>2228</v>
      </c>
      <c r="E626" s="1" t="s">
        <v>2228</v>
      </c>
      <c r="F626" s="1" t="s">
        <v>2229</v>
      </c>
      <c r="G626" s="2">
        <v>2870.4</v>
      </c>
      <c r="H626" s="1" t="str">
        <f>HYPERLINK("https://www.insiel.it/cms/societa-trasparente/09-bandi-di-gara-e-contratti/Atti_amministrazioni_aggiudicatrici/index_ori.html?pCig=Y4F36DF675","Atti della procedura")</f>
        <v>Atti della procedura</v>
      </c>
    </row>
    <row r="627" spans="2:8" ht="30" x14ac:dyDescent="0.25">
      <c r="B627" s="1" t="s">
        <v>2230</v>
      </c>
      <c r="C627" s="1" t="s">
        <v>2231</v>
      </c>
      <c r="D627" s="1" t="s">
        <v>2232</v>
      </c>
      <c r="E627" s="1" t="s">
        <v>2232</v>
      </c>
      <c r="F627" s="1" t="s">
        <v>2233</v>
      </c>
      <c r="G627" s="2">
        <v>747</v>
      </c>
      <c r="H627" s="1" t="str">
        <f>HYPERLINK("https://www.insiel.it/cms/societa-trasparente/09-bandi-di-gara-e-contratti/Atti_amministrazioni_aggiudicatrici/index_ori.html?pCig=YED36DC6D7","Atti della procedura")</f>
        <v>Atti della procedura</v>
      </c>
    </row>
    <row r="628" spans="2:8" ht="45" x14ac:dyDescent="0.25">
      <c r="B628" s="1" t="s">
        <v>2234</v>
      </c>
      <c r="C628" s="1" t="s">
        <v>2235</v>
      </c>
      <c r="D628" s="1" t="s">
        <v>2236</v>
      </c>
      <c r="E628" s="1" t="s">
        <v>2236</v>
      </c>
      <c r="F628" s="1" t="s">
        <v>2237</v>
      </c>
      <c r="G628" s="2">
        <v>99</v>
      </c>
      <c r="H628" s="1" t="str">
        <f>HYPERLINK("https://www.insiel.it/cms/societa-trasparente/09-bandi-di-gara-e-contratti/Atti_amministrazioni_aggiudicatrici/index_ori.html?pCig=YDE36D5110","Atti della procedura")</f>
        <v>Atti della procedura</v>
      </c>
    </row>
    <row r="629" spans="2:8" ht="30" x14ac:dyDescent="0.25">
      <c r="B629" s="1" t="s">
        <v>2238</v>
      </c>
      <c r="C629" s="1" t="s">
        <v>2239</v>
      </c>
      <c r="D629" s="1" t="s">
        <v>2240</v>
      </c>
      <c r="E629" s="1" t="s">
        <v>429</v>
      </c>
      <c r="F629" s="1" t="s">
        <v>2241</v>
      </c>
      <c r="G629" s="2">
        <v>5716</v>
      </c>
      <c r="H629" s="1" t="str">
        <f>HYPERLINK("https://www.insiel.it/cms/societa-trasparente/09-bandi-di-gara-e-contratti/Atti_amministrazioni_aggiudicatrici/index_ori.html?pCig=Y3136D18A1","Atti della procedura")</f>
        <v>Atti della procedura</v>
      </c>
    </row>
    <row r="630" spans="2:8" ht="45" x14ac:dyDescent="0.25">
      <c r="B630" s="1" t="s">
        <v>2242</v>
      </c>
      <c r="C630" s="1" t="s">
        <v>2243</v>
      </c>
      <c r="D630" s="1" t="s">
        <v>300</v>
      </c>
      <c r="E630" s="1" t="s">
        <v>300</v>
      </c>
      <c r="F630" s="1" t="s">
        <v>2244</v>
      </c>
      <c r="G630" s="2">
        <v>6720</v>
      </c>
      <c r="H630" s="1" t="str">
        <f>HYPERLINK("https://www.insiel.it/cms/societa-trasparente/09-bandi-di-gara-e-contratti/Atti_amministrazioni_aggiudicatrici/index_ori.html?pCig=Y0336CD167","Atti della procedura")</f>
        <v>Atti della procedura</v>
      </c>
    </row>
    <row r="631" spans="2:8" ht="30" x14ac:dyDescent="0.25">
      <c r="B631" s="1" t="s">
        <v>2245</v>
      </c>
      <c r="C631" s="1" t="s">
        <v>2246</v>
      </c>
      <c r="D631" s="1" t="s">
        <v>19</v>
      </c>
      <c r="E631" s="1" t="s">
        <v>19</v>
      </c>
      <c r="F631" s="1" t="s">
        <v>20</v>
      </c>
      <c r="G631" s="2">
        <v>39000</v>
      </c>
      <c r="H631" s="1" t="str">
        <f>HYPERLINK("https://www.insiel.it/cms/societa-trasparente/09-bandi-di-gara-e-contratti/Atti_amministrazioni_aggiudicatrici/index_ori.html?pCig=Z4836B90C2","Atti della procedura")</f>
        <v>Atti della procedura</v>
      </c>
    </row>
    <row r="632" spans="2:8" x14ac:dyDescent="0.25">
      <c r="B632" s="1" t="s">
        <v>2247</v>
      </c>
      <c r="C632" s="1" t="s">
        <v>2248</v>
      </c>
      <c r="D632" s="1" t="s">
        <v>141</v>
      </c>
      <c r="E632" s="1" t="s">
        <v>814</v>
      </c>
      <c r="F632" s="1" t="s">
        <v>2249</v>
      </c>
      <c r="G632" s="2">
        <v>2106</v>
      </c>
      <c r="H632" s="1" t="str">
        <f>HYPERLINK("https://www.insiel.it/cms/societa-trasparente/09-bandi-di-gara-e-contratti/Atti_amministrazioni_aggiudicatrici/index_ori.html?pCig=YA736C9C8A","Atti della procedura")</f>
        <v>Atti della procedura</v>
      </c>
    </row>
    <row r="633" spans="2:8" ht="30" x14ac:dyDescent="0.25">
      <c r="B633" s="1" t="s">
        <v>2250</v>
      </c>
      <c r="C633" s="1" t="s">
        <v>2251</v>
      </c>
      <c r="D633" s="1" t="s">
        <v>2252</v>
      </c>
      <c r="E633" s="1" t="s">
        <v>2252</v>
      </c>
      <c r="F633" s="1" t="s">
        <v>2253</v>
      </c>
      <c r="G633" s="2">
        <v>810</v>
      </c>
      <c r="H633" s="1" t="str">
        <f>HYPERLINK("https://www.insiel.it/cms/societa-trasparente/09-bandi-di-gara-e-contratti/Atti_amministrazioni_aggiudicatrici/index_ori.html?pCig=Y3A36C8BE8","Atti della procedura")</f>
        <v>Atti della procedura</v>
      </c>
    </row>
    <row r="634" spans="2:8" x14ac:dyDescent="0.25">
      <c r="B634" s="1" t="s">
        <v>2254</v>
      </c>
      <c r="C634" s="1" t="s">
        <v>2255</v>
      </c>
      <c r="D634" s="1" t="s">
        <v>478</v>
      </c>
      <c r="E634" s="1" t="s">
        <v>478</v>
      </c>
      <c r="F634" s="1" t="s">
        <v>479</v>
      </c>
      <c r="G634" s="2">
        <v>483.66</v>
      </c>
      <c r="H634" s="1" t="str">
        <f>HYPERLINK("https://www.insiel.it/cms/societa-trasparente/09-bandi-di-gara-e-contratti/Atti_amministrazioni_aggiudicatrici/index_ori.html?pCig=YAB36D22F6","Atti della procedura")</f>
        <v>Atti della procedura</v>
      </c>
    </row>
    <row r="635" spans="2:8" ht="30" x14ac:dyDescent="0.25">
      <c r="B635" s="1" t="s">
        <v>2256</v>
      </c>
      <c r="C635" s="1" t="s">
        <v>2257</v>
      </c>
      <c r="D635" s="1" t="s">
        <v>207</v>
      </c>
      <c r="E635" s="1" t="s">
        <v>207</v>
      </c>
      <c r="F635" s="1" t="s">
        <v>2258</v>
      </c>
      <c r="G635" s="2">
        <v>16000</v>
      </c>
      <c r="H635" s="1" t="str">
        <f>HYPERLINK("https://www.insiel.it/cms/societa-trasparente/09-bandi-di-gara-e-contratti/Atti_amministrazioni_aggiudicatrici/index_ori.html?pCig=YC736C6F3D","Atti della procedura")</f>
        <v>Atti della procedura</v>
      </c>
    </row>
    <row r="636" spans="2:8" ht="30" x14ac:dyDescent="0.25">
      <c r="B636" s="1" t="s">
        <v>2259</v>
      </c>
      <c r="C636" s="1" t="s">
        <v>2260</v>
      </c>
      <c r="D636" s="1" t="s">
        <v>1970</v>
      </c>
      <c r="E636" s="1" t="s">
        <v>1970</v>
      </c>
      <c r="F636" s="1" t="s">
        <v>1971</v>
      </c>
      <c r="G636" s="2">
        <v>2000</v>
      </c>
      <c r="H636" s="1" t="str">
        <f>HYPERLINK("https://www.insiel.it/cms/societa-trasparente/09-bandi-di-gara-e-contratti/Atti_amministrazioni_aggiudicatrici/index_ori.html?pCig=Z9836C5BB5","Atti della procedura")</f>
        <v>Atti della procedura</v>
      </c>
    </row>
    <row r="637" spans="2:8" ht="30" x14ac:dyDescent="0.25">
      <c r="B637" s="1" t="s">
        <v>2261</v>
      </c>
      <c r="C637" s="1" t="s">
        <v>2262</v>
      </c>
      <c r="D637" s="1" t="s">
        <v>2263</v>
      </c>
      <c r="E637" s="1" t="s">
        <v>175</v>
      </c>
      <c r="F637" s="1" t="s">
        <v>2264</v>
      </c>
      <c r="G637" s="2">
        <v>31600</v>
      </c>
      <c r="H637" s="1" t="str">
        <f>HYPERLINK("https://www.insiel.it/cms/societa-trasparente/09-bandi-di-gara-e-contratti/Atti_amministrazioni_aggiudicatrici/index_ori.html?pCig=Y7336C6362","Atti della procedura")</f>
        <v>Atti della procedura</v>
      </c>
    </row>
    <row r="638" spans="2:8" x14ac:dyDescent="0.25">
      <c r="B638" s="1" t="s">
        <v>2265</v>
      </c>
      <c r="C638" s="1" t="s">
        <v>2266</v>
      </c>
      <c r="D638" s="1" t="s">
        <v>123</v>
      </c>
      <c r="E638" s="1" t="s">
        <v>123</v>
      </c>
      <c r="F638" s="1" t="s">
        <v>2267</v>
      </c>
      <c r="G638" s="2">
        <v>624</v>
      </c>
      <c r="H638" s="1" t="str">
        <f>HYPERLINK("https://www.insiel.it/cms/societa-trasparente/09-bandi-di-gara-e-contratti/Atti_amministrazioni_aggiudicatrici/index_ori.html?pCig=YBA36D570C","Atti della procedura")</f>
        <v>Atti della procedura</v>
      </c>
    </row>
    <row r="639" spans="2:8" ht="30" x14ac:dyDescent="0.25">
      <c r="B639" s="1" t="s">
        <v>2268</v>
      </c>
      <c r="C639" s="1" t="s">
        <v>2269</v>
      </c>
      <c r="D639" s="1" t="s">
        <v>281</v>
      </c>
      <c r="E639" s="1" t="s">
        <v>281</v>
      </c>
      <c r="F639" s="1" t="s">
        <v>2270</v>
      </c>
      <c r="G639" s="2">
        <v>2358.15</v>
      </c>
      <c r="H639" s="1" t="str">
        <f>HYPERLINK("https://www.insiel.it/cms/societa-trasparente/09-bandi-di-gara-e-contratti/Atti_amministrazioni_aggiudicatrici/index_ori.html?pCig=Y6D36C2EC8","Atti della procedura")</f>
        <v>Atti della procedura</v>
      </c>
    </row>
    <row r="640" spans="2:8" ht="30" x14ac:dyDescent="0.25">
      <c r="B640" s="1" t="s">
        <v>2271</v>
      </c>
      <c r="C640" s="1" t="s">
        <v>2272</v>
      </c>
      <c r="D640" s="1" t="s">
        <v>2273</v>
      </c>
      <c r="E640" s="1" t="s">
        <v>2273</v>
      </c>
      <c r="F640" s="1" t="s">
        <v>2274</v>
      </c>
      <c r="G640" s="2">
        <v>539.5</v>
      </c>
      <c r="H640" s="1" t="str">
        <f>HYPERLINK("https://www.insiel.it/cms/societa-trasparente/09-bandi-di-gara-e-contratti/Atti_amministrazioni_aggiudicatrici/index_ori.html?pCig=Y6836C3F15","Atti della procedura")</f>
        <v>Atti della procedura</v>
      </c>
    </row>
    <row r="641" spans="2:8" x14ac:dyDescent="0.25">
      <c r="B641" s="1" t="s">
        <v>2275</v>
      </c>
      <c r="C641" s="1" t="s">
        <v>2276</v>
      </c>
      <c r="D641" s="1" t="s">
        <v>882</v>
      </c>
      <c r="E641" s="1" t="s">
        <v>882</v>
      </c>
      <c r="F641" s="1" t="s">
        <v>2277</v>
      </c>
      <c r="G641" s="2">
        <v>8280</v>
      </c>
      <c r="H641" s="1" t="str">
        <f>HYPERLINK("https://www.insiel.it/cms/societa-trasparente/09-bandi-di-gara-e-contratti/Atti_amministrazioni_aggiudicatrici/index_ori.html?pCig=Y3A36D8EC0","Atti della procedura")</f>
        <v>Atti della procedura</v>
      </c>
    </row>
    <row r="642" spans="2:8" ht="30" x14ac:dyDescent="0.25">
      <c r="B642" s="1" t="s">
        <v>2278</v>
      </c>
      <c r="C642" s="1" t="s">
        <v>2279</v>
      </c>
      <c r="D642" s="1" t="s">
        <v>273</v>
      </c>
      <c r="E642" s="1" t="s">
        <v>273</v>
      </c>
      <c r="F642" s="1" t="s">
        <v>2280</v>
      </c>
      <c r="G642" s="2">
        <v>39000</v>
      </c>
      <c r="H642" s="1" t="str">
        <f>HYPERLINK("https://www.insiel.it/cms/societa-trasparente/09-bandi-di-gara-e-contratti/Atti_amministrazioni_aggiudicatrici/index_ori.html?pCig=Y6636BC3FC","Atti della procedura")</f>
        <v>Atti della procedura</v>
      </c>
    </row>
    <row r="643" spans="2:8" ht="30" x14ac:dyDescent="0.25">
      <c r="B643" s="1" t="s">
        <v>2281</v>
      </c>
      <c r="C643" s="1" t="s">
        <v>2282</v>
      </c>
      <c r="D643" s="1" t="s">
        <v>195</v>
      </c>
      <c r="E643" s="1" t="s">
        <v>195</v>
      </c>
      <c r="F643" s="1" t="s">
        <v>2283</v>
      </c>
      <c r="G643" s="2">
        <v>292.5</v>
      </c>
      <c r="H643" s="1" t="str">
        <f>HYPERLINK("https://www.insiel.it/cms/societa-trasparente/09-bandi-di-gara-e-contratti/Atti_amministrazioni_aggiudicatrici/index_ori.html?pCig=Y1B36B634B","Atti della procedura")</f>
        <v>Atti della procedura</v>
      </c>
    </row>
    <row r="644" spans="2:8" ht="30" x14ac:dyDescent="0.25">
      <c r="B644" s="1" t="s">
        <v>2284</v>
      </c>
      <c r="C644" s="1" t="s">
        <v>2285</v>
      </c>
      <c r="D644" s="1" t="s">
        <v>2286</v>
      </c>
      <c r="E644" s="1" t="s">
        <v>2286</v>
      </c>
      <c r="F644" s="1" t="s">
        <v>2287</v>
      </c>
      <c r="G644" s="2">
        <v>76.42</v>
      </c>
      <c r="H644" s="1" t="str">
        <f>HYPERLINK("https://www.insiel.it/cms/societa-trasparente/09-bandi-di-gara-e-contratti/Atti_amministrazioni_aggiudicatrici/index_ori.html?pCig=Y9336C7F9E","Atti della procedura")</f>
        <v>Atti della procedura</v>
      </c>
    </row>
    <row r="645" spans="2:8" x14ac:dyDescent="0.25">
      <c r="B645" s="1" t="s">
        <v>2288</v>
      </c>
      <c r="C645" s="1" t="s">
        <v>2289</v>
      </c>
      <c r="D645" s="1" t="s">
        <v>123</v>
      </c>
      <c r="E645" s="1" t="s">
        <v>123</v>
      </c>
      <c r="F645" s="1" t="s">
        <v>2290</v>
      </c>
      <c r="G645" s="2">
        <v>2518</v>
      </c>
      <c r="H645" s="1" t="str">
        <f>HYPERLINK("https://www.insiel.it/cms/societa-trasparente/09-bandi-di-gara-e-contratti/Atti_amministrazioni_aggiudicatrici/index_ori.html?pCig=YF136B0FC9","Atti della procedura")</f>
        <v>Atti della procedura</v>
      </c>
    </row>
    <row r="646" spans="2:8" x14ac:dyDescent="0.25">
      <c r="B646" s="1" t="s">
        <v>2291</v>
      </c>
      <c r="C646" s="1" t="s">
        <v>2292</v>
      </c>
      <c r="D646" s="1" t="s">
        <v>2293</v>
      </c>
      <c r="E646" s="1" t="s">
        <v>2293</v>
      </c>
      <c r="F646" s="1" t="s">
        <v>2294</v>
      </c>
      <c r="G646" s="2">
        <v>7000</v>
      </c>
      <c r="H646" s="1" t="str">
        <f>HYPERLINK("https://www.insiel.it/cms/societa-trasparente/09-bandi-di-gara-e-contratti/Atti_amministrazioni_aggiudicatrici/index_ori.html?pCig=Y4E36ACD4D","Atti della procedura")</f>
        <v>Atti della procedura</v>
      </c>
    </row>
    <row r="647" spans="2:8" ht="30" x14ac:dyDescent="0.25">
      <c r="B647" s="1" t="s">
        <v>2295</v>
      </c>
      <c r="C647" s="1" t="s">
        <v>2296</v>
      </c>
      <c r="D647" s="1" t="s">
        <v>195</v>
      </c>
      <c r="E647" s="1" t="s">
        <v>195</v>
      </c>
      <c r="F647" s="1" t="s">
        <v>2297</v>
      </c>
      <c r="G647" s="2">
        <v>360</v>
      </c>
      <c r="H647" s="1" t="str">
        <f>HYPERLINK("https://www.insiel.it/cms/societa-trasparente/09-bandi-di-gara-e-contratti/Atti_amministrazioni_aggiudicatrici/index_ori.html?pCig=Y14369F5A7","Atti della procedura")</f>
        <v>Atti della procedura</v>
      </c>
    </row>
    <row r="648" spans="2:8" ht="45" x14ac:dyDescent="0.25">
      <c r="B648" s="1" t="s">
        <v>2298</v>
      </c>
      <c r="C648" s="1" t="s">
        <v>2299</v>
      </c>
      <c r="D648" s="1" t="s">
        <v>2300</v>
      </c>
      <c r="E648" s="1" t="s">
        <v>2300</v>
      </c>
      <c r="F648" s="1" t="s">
        <v>2301</v>
      </c>
      <c r="G648" s="2">
        <v>2600</v>
      </c>
      <c r="H648" s="1" t="str">
        <f>HYPERLINK("https://www.insiel.it/cms/societa-trasparente/09-bandi-di-gara-e-contratti/Atti_amministrazioni_aggiudicatrici/index_ori.html?pCig=Y49369D3E5","Atti della procedura")</f>
        <v>Atti della procedura</v>
      </c>
    </row>
    <row r="649" spans="2:8" ht="30" x14ac:dyDescent="0.25">
      <c r="B649" s="1" t="s">
        <v>2302</v>
      </c>
      <c r="C649" s="1" t="s">
        <v>2303</v>
      </c>
      <c r="D649" s="1" t="s">
        <v>2304</v>
      </c>
      <c r="E649" s="1" t="s">
        <v>2304</v>
      </c>
      <c r="F649" s="1" t="s">
        <v>2305</v>
      </c>
      <c r="G649" s="2">
        <v>600</v>
      </c>
      <c r="H649" s="1" t="str">
        <f>HYPERLINK("https://www.insiel.it/cms/societa-trasparente/09-bandi-di-gara-e-contratti/Atti_amministrazioni_aggiudicatrici/index_ori.html?pCig=Y8D36A0F67","Atti della procedura")</f>
        <v>Atti della procedura</v>
      </c>
    </row>
    <row r="650" spans="2:8" ht="30" x14ac:dyDescent="0.25">
      <c r="B650" s="1" t="s">
        <v>2306</v>
      </c>
      <c r="C650" s="1" t="s">
        <v>2307</v>
      </c>
      <c r="D650" s="1" t="s">
        <v>2308</v>
      </c>
      <c r="E650" s="1" t="s">
        <v>2308</v>
      </c>
      <c r="F650" s="1" t="s">
        <v>2309</v>
      </c>
      <c r="G650" s="2">
        <v>229</v>
      </c>
      <c r="H650" s="1" t="str">
        <f>HYPERLINK("https://www.insiel.it/cms/societa-trasparente/09-bandi-di-gara-e-contratti/Atti_amministrazioni_aggiudicatrici/index_ori.html?pCig=Y3A369F035","Atti della procedura")</f>
        <v>Atti della procedura</v>
      </c>
    </row>
    <row r="651" spans="2:8" ht="30" x14ac:dyDescent="0.25">
      <c r="B651" s="1" t="s">
        <v>2310</v>
      </c>
      <c r="C651" s="1" t="s">
        <v>2311</v>
      </c>
      <c r="D651" s="1" t="s">
        <v>273</v>
      </c>
      <c r="E651" s="1" t="s">
        <v>273</v>
      </c>
      <c r="F651" s="1" t="s">
        <v>2312</v>
      </c>
      <c r="G651" s="2">
        <v>39000</v>
      </c>
      <c r="H651" s="1" t="str">
        <f>HYPERLINK("https://www.insiel.it/cms/societa-trasparente/09-bandi-di-gara-e-contratti/Atti_amministrazioni_aggiudicatrici/index_ori.html?pCig=YF937E411C","Atti della procedura")</f>
        <v>Atti della procedura</v>
      </c>
    </row>
    <row r="652" spans="2:8" ht="45" x14ac:dyDescent="0.25">
      <c r="B652" s="1" t="s">
        <v>2313</v>
      </c>
      <c r="C652" s="1" t="s">
        <v>2314</v>
      </c>
      <c r="D652" s="1" t="s">
        <v>300</v>
      </c>
      <c r="E652" s="1" t="s">
        <v>300</v>
      </c>
      <c r="F652" s="1" t="s">
        <v>2315</v>
      </c>
      <c r="G652" s="2">
        <v>1872</v>
      </c>
      <c r="H652" s="1" t="str">
        <f>HYPERLINK("https://www.insiel.it/cms/societa-trasparente/09-bandi-di-gara-e-contratti/Atti_amministrazioni_aggiudicatrici/index_ori.html?pCig=Y6A36BF80C","Atti della procedura")</f>
        <v>Atti della procedura</v>
      </c>
    </row>
    <row r="653" spans="2:8" ht="30" x14ac:dyDescent="0.25">
      <c r="B653" s="1" t="s">
        <v>2316</v>
      </c>
      <c r="C653" s="1" t="s">
        <v>2317</v>
      </c>
      <c r="D653" s="1" t="s">
        <v>2236</v>
      </c>
      <c r="E653" s="1" t="s">
        <v>2236</v>
      </c>
      <c r="F653" s="1" t="s">
        <v>2318</v>
      </c>
      <c r="G653" s="2">
        <v>680</v>
      </c>
      <c r="H653" s="1" t="str">
        <f>HYPERLINK("https://www.insiel.it/cms/societa-trasparente/09-bandi-di-gara-e-contratti/Atti_amministrazioni_aggiudicatrici/index_ori.html?pCig=Y67369C087","Atti della procedura")</f>
        <v>Atti della procedura</v>
      </c>
    </row>
    <row r="654" spans="2:8" ht="60" x14ac:dyDescent="0.25">
      <c r="B654" s="1" t="s">
        <v>2319</v>
      </c>
      <c r="C654" s="1" t="s">
        <v>2320</v>
      </c>
      <c r="D654" s="1" t="s">
        <v>230</v>
      </c>
      <c r="E654" s="1" t="s">
        <v>230</v>
      </c>
      <c r="F654" s="1" t="s">
        <v>2321</v>
      </c>
      <c r="G654" s="2">
        <v>399.98</v>
      </c>
      <c r="H654" s="1" t="str">
        <f>HYPERLINK("https://www.insiel.it/cms/societa-trasparente/09-bandi-di-gara-e-contratti/Atti_amministrazioni_aggiudicatrici/index_ori.html?pCig=Y98369B43E","Atti della procedura")</f>
        <v>Atti della procedura</v>
      </c>
    </row>
    <row r="655" spans="2:8" ht="45" x14ac:dyDescent="0.25">
      <c r="B655" s="1" t="s">
        <v>2322</v>
      </c>
      <c r="C655" s="1" t="s">
        <v>2323</v>
      </c>
      <c r="D655" s="1" t="s">
        <v>2324</v>
      </c>
      <c r="E655" s="1" t="s">
        <v>2324</v>
      </c>
      <c r="F655" s="1" t="s">
        <v>2325</v>
      </c>
      <c r="G655" s="2">
        <v>39000</v>
      </c>
      <c r="H655" s="1" t="str">
        <f>HYPERLINK("https://www.insiel.it/cms/societa-trasparente/09-bandi-di-gara-e-contratti/Atti_amministrazioni_aggiudicatrici/index_ori.html?pCig=YC43695F09","Atti della procedura")</f>
        <v>Atti della procedura</v>
      </c>
    </row>
    <row r="656" spans="2:8" ht="30" x14ac:dyDescent="0.25">
      <c r="B656" s="1" t="s">
        <v>2326</v>
      </c>
      <c r="C656" s="1" t="s">
        <v>2327</v>
      </c>
      <c r="D656" s="1" t="s">
        <v>2328</v>
      </c>
      <c r="E656" s="1" t="s">
        <v>2328</v>
      </c>
      <c r="F656" s="1" t="s">
        <v>2329</v>
      </c>
      <c r="G656" s="2">
        <v>5150</v>
      </c>
      <c r="H656" s="1" t="str">
        <f>HYPERLINK("https://www.insiel.it/cms/societa-trasparente/09-bandi-di-gara-e-contratti/Atti_amministrazioni_aggiudicatrici/index_ori.html?pCig=YD436985AA","Atti della procedura")</f>
        <v>Atti della procedura</v>
      </c>
    </row>
    <row r="657" spans="2:8" ht="45" x14ac:dyDescent="0.25">
      <c r="B657" s="1" t="s">
        <v>2330</v>
      </c>
      <c r="C657" s="1" t="s">
        <v>2331</v>
      </c>
      <c r="D657" s="1" t="s">
        <v>2332</v>
      </c>
      <c r="E657" s="1" t="s">
        <v>2332</v>
      </c>
      <c r="F657" s="1" t="s">
        <v>2333</v>
      </c>
      <c r="G657" s="2">
        <v>33000</v>
      </c>
      <c r="H657" s="1" t="str">
        <f>HYPERLINK("https://www.insiel.it/cms/societa-trasparente/09-bandi-di-gara-e-contratti/Atti_amministrazioni_aggiudicatrici/index_ori.html?pCig=Y503693110","Atti della procedura")</f>
        <v>Atti della procedura</v>
      </c>
    </row>
    <row r="658" spans="2:8" x14ac:dyDescent="0.25">
      <c r="B658" s="1" t="s">
        <v>2334</v>
      </c>
      <c r="C658" s="1" t="s">
        <v>2335</v>
      </c>
      <c r="D658" s="1" t="s">
        <v>845</v>
      </c>
      <c r="E658" s="1" t="s">
        <v>845</v>
      </c>
      <c r="F658" s="1" t="s">
        <v>2336</v>
      </c>
      <c r="G658" s="2">
        <v>37160</v>
      </c>
      <c r="H658" s="1" t="str">
        <f>HYPERLINK("https://www.insiel.it/cms/societa-trasparente/09-bandi-di-gara-e-contratti/Atti_amministrazioni_aggiudicatrici/index_ori.html?pCig=Y8C3690F3B","Atti della procedura")</f>
        <v>Atti della procedura</v>
      </c>
    </row>
    <row r="659" spans="2:8" ht="30" x14ac:dyDescent="0.25">
      <c r="B659" s="1" t="s">
        <v>2337</v>
      </c>
      <c r="C659" s="1" t="s">
        <v>2338</v>
      </c>
      <c r="D659" s="1" t="s">
        <v>2339</v>
      </c>
      <c r="E659" s="1" t="s">
        <v>2339</v>
      </c>
      <c r="F659" s="1" t="s">
        <v>2340</v>
      </c>
      <c r="G659" s="2">
        <v>156.75</v>
      </c>
      <c r="H659" s="1" t="str">
        <f>HYPERLINK("https://www.insiel.it/cms/societa-trasparente/09-bandi-di-gara-e-contratti/Atti_amministrazioni_aggiudicatrici/index_ori.html?pCig=YD13690951","Atti della procedura")</f>
        <v>Atti della procedura</v>
      </c>
    </row>
    <row r="660" spans="2:8" ht="30" x14ac:dyDescent="0.25">
      <c r="B660" s="1" t="s">
        <v>2341</v>
      </c>
      <c r="C660" s="1" t="s">
        <v>2342</v>
      </c>
      <c r="D660" s="1" t="s">
        <v>2343</v>
      </c>
      <c r="E660" s="1" t="s">
        <v>2343</v>
      </c>
      <c r="F660" s="1" t="s">
        <v>2344</v>
      </c>
      <c r="G660" s="2">
        <v>4400</v>
      </c>
      <c r="H660" s="1" t="str">
        <f>HYPERLINK("https://www.insiel.it/cms/societa-trasparente/09-bandi-di-gara-e-contratti/Atti_amministrazioni_aggiudicatrici/index_ori.html?pCig=Y5336906BB","Atti della procedura")</f>
        <v>Atti della procedura</v>
      </c>
    </row>
    <row r="661" spans="2:8" ht="45" x14ac:dyDescent="0.25">
      <c r="B661" s="1" t="s">
        <v>2345</v>
      </c>
      <c r="C661" s="1" t="s">
        <v>2346</v>
      </c>
      <c r="D661" s="1" t="s">
        <v>2347</v>
      </c>
      <c r="E661" s="1" t="s">
        <v>2347</v>
      </c>
      <c r="F661" s="1" t="s">
        <v>2348</v>
      </c>
      <c r="G661" s="2">
        <v>48000</v>
      </c>
      <c r="H661" s="1" t="str">
        <f>HYPERLINK("https://www.insiel.it/cms/societa-trasparente/09-bandi-di-gara-e-contratti/Atti_amministrazioni_aggiudicatrici/index_ori.html?pCig=9250642F42","Atti della procedura")</f>
        <v>Atti della procedura</v>
      </c>
    </row>
    <row r="662" spans="2:8" x14ac:dyDescent="0.25">
      <c r="B662" s="1" t="s">
        <v>2349</v>
      </c>
      <c r="C662" s="1" t="s">
        <v>2350</v>
      </c>
      <c r="D662" s="1" t="s">
        <v>2351</v>
      </c>
      <c r="E662" s="1" t="s">
        <v>2351</v>
      </c>
      <c r="F662" s="1" t="s">
        <v>2352</v>
      </c>
      <c r="G662" s="2">
        <v>700</v>
      </c>
      <c r="H662" s="1" t="str">
        <f>HYPERLINK("https://www.insiel.it/cms/societa-trasparente/09-bandi-di-gara-e-contratti/Atti_amministrazioni_aggiudicatrici/index_ori.html?pCig=Y02368E32C","Atti della procedura")</f>
        <v>Atti della procedura</v>
      </c>
    </row>
    <row r="663" spans="2:8" x14ac:dyDescent="0.25">
      <c r="B663" s="1" t="s">
        <v>2353</v>
      </c>
      <c r="C663" s="1" t="s">
        <v>2354</v>
      </c>
      <c r="D663" s="1" t="s">
        <v>2355</v>
      </c>
      <c r="E663" s="1" t="s">
        <v>2355</v>
      </c>
      <c r="F663" s="1" t="s">
        <v>2356</v>
      </c>
      <c r="G663" s="2">
        <v>3446.4</v>
      </c>
      <c r="H663" s="1" t="str">
        <f>HYPERLINK("https://www.insiel.it/cms/societa-trasparente/09-bandi-di-gara-e-contratti/Atti_amministrazioni_aggiudicatrici/index_ori.html?pCig=YC2368EEB9","Atti della procedura")</f>
        <v>Atti della procedura</v>
      </c>
    </row>
    <row r="664" spans="2:8" ht="30" x14ac:dyDescent="0.25">
      <c r="B664" s="1" t="s">
        <v>2357</v>
      </c>
      <c r="C664" s="1" t="s">
        <v>2358</v>
      </c>
      <c r="D664" s="1" t="s">
        <v>2359</v>
      </c>
      <c r="E664" s="1" t="s">
        <v>2359</v>
      </c>
      <c r="F664" s="1" t="s">
        <v>2360</v>
      </c>
      <c r="G664" s="2">
        <v>1320</v>
      </c>
      <c r="H664" s="1" t="str">
        <f>HYPERLINK("https://www.insiel.it/cms/societa-trasparente/09-bandi-di-gara-e-contratti/Atti_amministrazioni_aggiudicatrici/index_ori.html?pCig=Y893688EF6","Atti della procedura")</f>
        <v>Atti della procedura</v>
      </c>
    </row>
    <row r="665" spans="2:8" ht="30" x14ac:dyDescent="0.25">
      <c r="B665" s="1" t="s">
        <v>2361</v>
      </c>
      <c r="C665" s="1" t="s">
        <v>2362</v>
      </c>
      <c r="D665" s="1" t="s">
        <v>2363</v>
      </c>
      <c r="E665" s="1" t="s">
        <v>2363</v>
      </c>
      <c r="F665" s="1" t="s">
        <v>2364</v>
      </c>
      <c r="G665" s="2">
        <v>278.76</v>
      </c>
      <c r="H665" s="1" t="str">
        <f>HYPERLINK("https://www.insiel.it/cms/societa-trasparente/09-bandi-di-gara-e-contratti/Atti_amministrazioni_aggiudicatrici/index_ori.html?pCig=YF13688E8F","Atti della procedura")</f>
        <v>Atti della procedura</v>
      </c>
    </row>
    <row r="666" spans="2:8" ht="45" x14ac:dyDescent="0.25">
      <c r="B666" s="1" t="s">
        <v>2365</v>
      </c>
      <c r="C666" s="1" t="s">
        <v>2366</v>
      </c>
      <c r="D666" s="1" t="s">
        <v>1163</v>
      </c>
      <c r="E666" s="1" t="s">
        <v>1163</v>
      </c>
      <c r="F666" s="1" t="s">
        <v>2367</v>
      </c>
      <c r="G666" s="2">
        <v>4080</v>
      </c>
      <c r="H666" s="1" t="str">
        <f>HYPERLINK("https://www.insiel.it/cms/societa-trasparente/09-bandi-di-gara-e-contratti/Atti_amministrazioni_aggiudicatrici/index_ori.html?pCig=YBF36B0D18","Atti della procedura")</f>
        <v>Atti della procedura</v>
      </c>
    </row>
    <row r="667" spans="2:8" ht="30" x14ac:dyDescent="0.25">
      <c r="B667" s="1" t="s">
        <v>2368</v>
      </c>
      <c r="C667" s="1" t="s">
        <v>2369</v>
      </c>
      <c r="D667" s="1" t="s">
        <v>122</v>
      </c>
      <c r="E667" s="1" t="s">
        <v>27</v>
      </c>
      <c r="F667" s="1" t="s">
        <v>2370</v>
      </c>
      <c r="G667" s="2">
        <v>2700</v>
      </c>
      <c r="H667" s="1" t="str">
        <f>HYPERLINK("https://www.insiel.it/cms/societa-trasparente/09-bandi-di-gara-e-contratti/Atti_amministrazioni_aggiudicatrici/index_ori.html?pCig=YC03687691","Atti della procedura")</f>
        <v>Atti della procedura</v>
      </c>
    </row>
    <row r="668" spans="2:8" ht="30" x14ac:dyDescent="0.25">
      <c r="B668" s="1" t="s">
        <v>2371</v>
      </c>
      <c r="C668" s="1" t="s">
        <v>2372</v>
      </c>
      <c r="D668" s="1" t="s">
        <v>466</v>
      </c>
      <c r="E668" s="1" t="s">
        <v>466</v>
      </c>
      <c r="F668" s="1" t="s">
        <v>2373</v>
      </c>
      <c r="G668" s="2">
        <v>240</v>
      </c>
      <c r="H668" s="1" t="str">
        <f>HYPERLINK("https://www.insiel.it/cms/societa-trasparente/09-bandi-di-gara-e-contratti/Atti_amministrazioni_aggiudicatrici/index_ori.html?pCig=YB0366BCF7","Atti della procedura")</f>
        <v>Atti della procedura</v>
      </c>
    </row>
    <row r="669" spans="2:8" ht="30" x14ac:dyDescent="0.25">
      <c r="B669" s="1" t="s">
        <v>2374</v>
      </c>
      <c r="C669" s="1" t="s">
        <v>2375</v>
      </c>
      <c r="D669" s="1" t="s">
        <v>836</v>
      </c>
      <c r="E669" s="1" t="s">
        <v>836</v>
      </c>
      <c r="F669" s="1" t="s">
        <v>2376</v>
      </c>
      <c r="G669" s="2">
        <v>400</v>
      </c>
      <c r="H669" s="1" t="str">
        <f>HYPERLINK("https://www.insiel.it/cms/societa-trasparente/09-bandi-di-gara-e-contratti/Atti_amministrazioni_aggiudicatrici/index_ori.html?pCig=Y5936888E3","Atti della procedura")</f>
        <v>Atti della procedura</v>
      </c>
    </row>
    <row r="670" spans="2:8" ht="30" x14ac:dyDescent="0.25">
      <c r="B670" s="1" t="s">
        <v>2377</v>
      </c>
      <c r="C670" s="1" t="s">
        <v>2378</v>
      </c>
      <c r="D670" s="1" t="s">
        <v>2028</v>
      </c>
      <c r="E670" s="1" t="s">
        <v>2028</v>
      </c>
      <c r="F670" s="1" t="s">
        <v>2379</v>
      </c>
      <c r="G670" s="2">
        <v>4570</v>
      </c>
      <c r="H670" s="1" t="str">
        <f>HYPERLINK("https://www.insiel.it/cms/societa-trasparente/09-bandi-di-gara-e-contratti/Atti_amministrazioni_aggiudicatrici/index_ori.html?pCig=YBC368728C","Atti della procedura")</f>
        <v>Atti della procedura</v>
      </c>
    </row>
    <row r="671" spans="2:8" x14ac:dyDescent="0.25">
      <c r="B671" s="1" t="s">
        <v>2380</v>
      </c>
      <c r="C671" s="1" t="s">
        <v>2381</v>
      </c>
      <c r="D671" s="1" t="s">
        <v>2382</v>
      </c>
      <c r="E671" s="1" t="s">
        <v>2382</v>
      </c>
      <c r="F671" s="1" t="s">
        <v>2383</v>
      </c>
      <c r="G671" s="2">
        <v>9998.2800000000007</v>
      </c>
      <c r="H671" s="1" t="str">
        <f>HYPERLINK("https://www.insiel.it/cms/societa-trasparente/09-bandi-di-gara-e-contratti/Atti_amministrazioni_aggiudicatrici/index_ori.html?pCig=YE437781BF","Atti della procedura")</f>
        <v>Atti della procedura</v>
      </c>
    </row>
    <row r="672" spans="2:8" ht="30" x14ac:dyDescent="0.25">
      <c r="B672" s="1" t="s">
        <v>2384</v>
      </c>
      <c r="C672" s="1" t="s">
        <v>2385</v>
      </c>
      <c r="D672" s="1" t="s">
        <v>1192</v>
      </c>
      <c r="E672" s="1" t="s">
        <v>1192</v>
      </c>
      <c r="F672" s="1" t="s">
        <v>2386</v>
      </c>
      <c r="G672" s="2">
        <v>6960</v>
      </c>
      <c r="H672" s="1" t="str">
        <f>HYPERLINK("https://www.insiel.it/cms/societa-trasparente/09-bandi-di-gara-e-contratti/Atti_amministrazioni_aggiudicatrici/index_ori.html?pCig=Y7136813D1","Atti della procedura")</f>
        <v>Atti della procedura</v>
      </c>
    </row>
    <row r="673" spans="2:8" ht="30" x14ac:dyDescent="0.25">
      <c r="B673" s="1" t="s">
        <v>2387</v>
      </c>
      <c r="C673" s="1" t="s">
        <v>2388</v>
      </c>
      <c r="D673" s="1" t="s">
        <v>2389</v>
      </c>
      <c r="E673" s="1" t="s">
        <v>2389</v>
      </c>
      <c r="F673" s="1" t="s">
        <v>2390</v>
      </c>
      <c r="G673" s="2">
        <v>6794.95</v>
      </c>
      <c r="H673" s="1" t="str">
        <f>HYPERLINK("https://www.insiel.it/cms/societa-trasparente/09-bandi-di-gara-e-contratti/Atti_amministrazioni_aggiudicatrici/index_ori.html?pCig=Y9F3688E07","Atti della procedura")</f>
        <v>Atti della procedura</v>
      </c>
    </row>
    <row r="674" spans="2:8" ht="30" x14ac:dyDescent="0.25">
      <c r="B674" s="1" t="s">
        <v>2391</v>
      </c>
      <c r="C674" s="1" t="s">
        <v>2392</v>
      </c>
      <c r="D674" s="1" t="s">
        <v>2028</v>
      </c>
      <c r="E674" s="1" t="s">
        <v>2028</v>
      </c>
      <c r="F674" s="1" t="s">
        <v>2393</v>
      </c>
      <c r="G674" s="2">
        <v>13000</v>
      </c>
      <c r="H674" s="1" t="str">
        <f>HYPERLINK("https://www.insiel.it/cms/societa-trasparente/09-bandi-di-gara-e-contratti/Atti_amministrazioni_aggiudicatrici/index_ori.html?pCig=YF5367C995","Atti della procedura")</f>
        <v>Atti della procedura</v>
      </c>
    </row>
    <row r="675" spans="2:8" ht="30" x14ac:dyDescent="0.25">
      <c r="B675" s="1" t="s">
        <v>2394</v>
      </c>
      <c r="C675" s="1" t="s">
        <v>2395</v>
      </c>
      <c r="D675" s="1" t="s">
        <v>199</v>
      </c>
      <c r="E675" s="1" t="s">
        <v>199</v>
      </c>
      <c r="F675" s="1" t="s">
        <v>2396</v>
      </c>
      <c r="G675" s="2">
        <v>135000</v>
      </c>
      <c r="H675" s="1" t="str">
        <f>HYPERLINK("https://www.insiel.it/cms/societa-trasparente/09-bandi-di-gara-e-contratti/Atti_amministrazioni_aggiudicatrici/index_ori.html?pCig=92430115F8","Atti della procedura")</f>
        <v>Atti della procedura</v>
      </c>
    </row>
    <row r="676" spans="2:8" x14ac:dyDescent="0.25">
      <c r="B676" s="1" t="s">
        <v>2397</v>
      </c>
      <c r="C676" s="1" t="s">
        <v>2398</v>
      </c>
      <c r="D676" s="1" t="s">
        <v>2399</v>
      </c>
      <c r="E676" s="1" t="s">
        <v>2399</v>
      </c>
      <c r="F676" s="1" t="s">
        <v>2400</v>
      </c>
      <c r="G676" s="2">
        <v>2064.8000000000002</v>
      </c>
      <c r="H676" s="1" t="str">
        <f>HYPERLINK("https://www.insiel.it/cms/societa-trasparente/09-bandi-di-gara-e-contratti/Atti_amministrazioni_aggiudicatrici/index_ori.html?pCig=Y253682A79","Atti della procedura")</f>
        <v>Atti della procedura</v>
      </c>
    </row>
    <row r="677" spans="2:8" ht="30" x14ac:dyDescent="0.25">
      <c r="B677" s="1" t="s">
        <v>2401</v>
      </c>
      <c r="C677" s="1" t="s">
        <v>2402</v>
      </c>
      <c r="D677" s="1" t="s">
        <v>2403</v>
      </c>
      <c r="E677" s="1" t="s">
        <v>2403</v>
      </c>
      <c r="F677" s="1" t="s">
        <v>2404</v>
      </c>
      <c r="G677" s="2">
        <v>400</v>
      </c>
      <c r="H677" s="1" t="str">
        <f>HYPERLINK("https://www.insiel.it/cms/societa-trasparente/09-bandi-di-gara-e-contratti/Atti_amministrazioni_aggiudicatrici/index_ori.html?pCig=YBA369031E","Atti della procedura")</f>
        <v>Atti della procedura</v>
      </c>
    </row>
    <row r="678" spans="2:8" x14ac:dyDescent="0.25">
      <c r="B678" s="1" t="s">
        <v>2405</v>
      </c>
      <c r="C678" s="1" t="s">
        <v>2406</v>
      </c>
      <c r="D678" s="1" t="s">
        <v>195</v>
      </c>
      <c r="E678" s="1" t="s">
        <v>195</v>
      </c>
      <c r="F678" s="1" t="s">
        <v>2407</v>
      </c>
      <c r="G678" s="2">
        <v>300</v>
      </c>
      <c r="H678" s="1" t="str">
        <f>HYPERLINK("https://www.insiel.it/cms/societa-trasparente/09-bandi-di-gara-e-contratti/Atti_amministrazioni_aggiudicatrici/index_ori.html?pCig=Y71368E4A8","Atti della procedura")</f>
        <v>Atti della procedura</v>
      </c>
    </row>
    <row r="679" spans="2:8" ht="30" x14ac:dyDescent="0.25">
      <c r="B679" s="1" t="s">
        <v>2408</v>
      </c>
      <c r="C679" s="1" t="s">
        <v>2409</v>
      </c>
      <c r="D679" s="1" t="s">
        <v>43</v>
      </c>
      <c r="E679" s="1" t="s">
        <v>43</v>
      </c>
      <c r="F679" s="1" t="s">
        <v>2410</v>
      </c>
      <c r="G679" s="2">
        <v>179.57</v>
      </c>
      <c r="H679" s="1" t="str">
        <f>HYPERLINK("https://www.insiel.it/cms/societa-trasparente/09-bandi-di-gara-e-contratti/Atti_amministrazioni_aggiudicatrici/index_ori.html?pCig=Y6436798B2","Atti della procedura")</f>
        <v>Atti della procedura</v>
      </c>
    </row>
    <row r="680" spans="2:8" ht="45" x14ac:dyDescent="0.25">
      <c r="B680" s="1" t="s">
        <v>2411</v>
      </c>
      <c r="C680" s="1" t="s">
        <v>2412</v>
      </c>
      <c r="D680" s="1" t="s">
        <v>1087</v>
      </c>
      <c r="E680" s="1" t="s">
        <v>1087</v>
      </c>
      <c r="F680" s="1" t="s">
        <v>2413</v>
      </c>
      <c r="G680" s="2">
        <v>7500</v>
      </c>
      <c r="H680" s="1" t="str">
        <f>HYPERLINK("https://www.insiel.it/cms/societa-trasparente/09-bandi-di-gara-e-contratti/Atti_amministrazioni_aggiudicatrici/index_ori.html?pCig=Y54369D1F5","Atti della procedura")</f>
        <v>Atti della procedura</v>
      </c>
    </row>
    <row r="681" spans="2:8" ht="30" x14ac:dyDescent="0.25">
      <c r="B681" s="1" t="s">
        <v>2414</v>
      </c>
      <c r="C681" s="1" t="s">
        <v>2415</v>
      </c>
      <c r="D681" s="1" t="s">
        <v>991</v>
      </c>
      <c r="E681" s="1" t="s">
        <v>991</v>
      </c>
      <c r="F681" s="1" t="s">
        <v>2416</v>
      </c>
      <c r="G681" s="2">
        <v>500</v>
      </c>
      <c r="H681" s="1" t="str">
        <f>HYPERLINK("https://www.insiel.it/cms/societa-trasparente/09-bandi-di-gara-e-contratti/Atti_amministrazioni_aggiudicatrici/index_ori.html?pCig=YB93671A93","Atti della procedura")</f>
        <v>Atti della procedura</v>
      </c>
    </row>
    <row r="682" spans="2:8" ht="45" x14ac:dyDescent="0.25">
      <c r="B682" s="1" t="s">
        <v>2417</v>
      </c>
      <c r="C682" s="1" t="s">
        <v>2418</v>
      </c>
      <c r="D682" s="1" t="s">
        <v>273</v>
      </c>
      <c r="E682" s="1" t="s">
        <v>273</v>
      </c>
      <c r="F682" s="1" t="s">
        <v>2419</v>
      </c>
      <c r="G682" s="2">
        <v>39000</v>
      </c>
      <c r="H682" s="1" t="str">
        <f>HYPERLINK("https://www.insiel.it/cms/societa-trasparente/09-bandi-di-gara-e-contratti/Atti_amministrazioni_aggiudicatrici/index_ori.html?pCig=Y7C36711FA","Atti della procedura")</f>
        <v>Atti della procedura</v>
      </c>
    </row>
    <row r="683" spans="2:8" ht="30" x14ac:dyDescent="0.25">
      <c r="B683" s="1" t="s">
        <v>2420</v>
      </c>
      <c r="C683" s="1" t="s">
        <v>2421</v>
      </c>
      <c r="D683" s="1" t="s">
        <v>2422</v>
      </c>
      <c r="E683" s="1" t="s">
        <v>2422</v>
      </c>
      <c r="F683" s="1" t="s">
        <v>2423</v>
      </c>
      <c r="G683" s="2">
        <v>39900</v>
      </c>
      <c r="H683" s="1" t="str">
        <f>HYPERLINK("https://www.insiel.it/cms/societa-trasparente/09-bandi-di-gara-e-contratti/Atti_amministrazioni_aggiudicatrici/index_ori.html?pCig=YE136710C4","Atti della procedura")</f>
        <v>Atti della procedura</v>
      </c>
    </row>
    <row r="684" spans="2:8" ht="45" x14ac:dyDescent="0.25">
      <c r="B684" s="1" t="s">
        <v>2424</v>
      </c>
      <c r="C684" s="1" t="s">
        <v>2425</v>
      </c>
      <c r="D684" s="1" t="s">
        <v>2426</v>
      </c>
      <c r="E684" s="1" t="s">
        <v>2426</v>
      </c>
      <c r="F684" s="1" t="s">
        <v>2427</v>
      </c>
      <c r="G684" s="2">
        <v>100</v>
      </c>
      <c r="H684" s="1" t="str">
        <f>HYPERLINK("https://www.insiel.it/cms/societa-trasparente/09-bandi-di-gara-e-contratti/Atti_amministrazioni_aggiudicatrici/index_ori.html?pCig=Y37366EDBB","Atti della procedura")</f>
        <v>Atti della procedura</v>
      </c>
    </row>
    <row r="685" spans="2:8" x14ac:dyDescent="0.25">
      <c r="B685" s="1" t="s">
        <v>2428</v>
      </c>
      <c r="C685" s="1" t="s">
        <v>2429</v>
      </c>
      <c r="D685" s="1" t="s">
        <v>2430</v>
      </c>
      <c r="E685" s="1" t="s">
        <v>2430</v>
      </c>
      <c r="F685" s="1" t="s">
        <v>2431</v>
      </c>
      <c r="G685" s="2">
        <v>2160</v>
      </c>
      <c r="H685" s="1" t="str">
        <f>HYPERLINK("https://www.insiel.it/cms/societa-trasparente/09-bandi-di-gara-e-contratti/Atti_amministrazioni_aggiudicatrici/index_ori.html?pCig=YA2366CFBE","Atti della procedura")</f>
        <v>Atti della procedura</v>
      </c>
    </row>
    <row r="686" spans="2:8" x14ac:dyDescent="0.25">
      <c r="B686" s="1" t="s">
        <v>2432</v>
      </c>
      <c r="C686" s="1" t="s">
        <v>2433</v>
      </c>
      <c r="D686" s="1" t="s">
        <v>2434</v>
      </c>
      <c r="E686" s="1" t="s">
        <v>2434</v>
      </c>
      <c r="F686" s="1" t="s">
        <v>2407</v>
      </c>
      <c r="G686" s="2">
        <v>150</v>
      </c>
      <c r="H686" s="1" t="str">
        <f>HYPERLINK("https://www.insiel.it/cms/societa-trasparente/09-bandi-di-gara-e-contratti/Atti_amministrazioni_aggiudicatrici/index_ori.html?pCig=YD3366BC98","Atti della procedura")</f>
        <v>Atti della procedura</v>
      </c>
    </row>
    <row r="687" spans="2:8" ht="30" x14ac:dyDescent="0.25">
      <c r="B687" s="1" t="s">
        <v>2435</v>
      </c>
      <c r="C687" s="1" t="s">
        <v>2436</v>
      </c>
      <c r="D687" s="1" t="s">
        <v>2437</v>
      </c>
      <c r="E687" s="1" t="s">
        <v>2438</v>
      </c>
      <c r="F687" s="1" t="s">
        <v>2439</v>
      </c>
      <c r="G687" s="2">
        <v>192.3</v>
      </c>
      <c r="H687" s="1" t="str">
        <f>HYPERLINK("https://www.insiel.it/cms/societa-trasparente/09-bandi-di-gara-e-contratti/Atti_amministrazioni_aggiudicatrici/index_ori.html?pCig=Y95366BD88","Atti della procedura")</f>
        <v>Atti della procedura</v>
      </c>
    </row>
    <row r="688" spans="2:8" ht="30" x14ac:dyDescent="0.25">
      <c r="B688" s="1" t="s">
        <v>2440</v>
      </c>
      <c r="C688" s="1" t="s">
        <v>2441</v>
      </c>
      <c r="D688" s="1" t="s">
        <v>1260</v>
      </c>
      <c r="E688" s="1" t="s">
        <v>1260</v>
      </c>
      <c r="F688" s="1" t="s">
        <v>2442</v>
      </c>
      <c r="G688" s="2">
        <v>752</v>
      </c>
      <c r="H688" s="1" t="str">
        <f>HYPERLINK("https://www.insiel.it/cms/societa-trasparente/09-bandi-di-gara-e-contratti/Atti_amministrazioni_aggiudicatrici/index_ori.html?pCig=YBE366B3FE","Atti della procedura")</f>
        <v>Atti della procedura</v>
      </c>
    </row>
    <row r="689" spans="2:8" ht="60" x14ac:dyDescent="0.25">
      <c r="B689" s="1" t="s">
        <v>2443</v>
      </c>
      <c r="C689" s="1" t="s">
        <v>2444</v>
      </c>
      <c r="D689" s="1" t="s">
        <v>901</v>
      </c>
      <c r="E689" s="1" t="s">
        <v>901</v>
      </c>
      <c r="F689" s="1" t="s">
        <v>2445</v>
      </c>
      <c r="G689" s="2">
        <v>721</v>
      </c>
      <c r="H689" s="1" t="str">
        <f>HYPERLINK("https://www.insiel.it/cms/societa-trasparente/09-bandi-di-gara-e-contratti/Atti_amministrazioni_aggiudicatrici/index_ori.html?pCig=Y1536672D5","Atti della procedura")</f>
        <v>Atti della procedura</v>
      </c>
    </row>
    <row r="690" spans="2:8" ht="30" x14ac:dyDescent="0.25">
      <c r="B690" s="1" t="s">
        <v>2446</v>
      </c>
      <c r="C690" s="1" t="s">
        <v>2447</v>
      </c>
      <c r="D690" s="1" t="s">
        <v>2448</v>
      </c>
      <c r="E690" s="1" t="s">
        <v>2448</v>
      </c>
      <c r="F690" s="1" t="s">
        <v>2449</v>
      </c>
      <c r="G690" s="2">
        <v>200</v>
      </c>
      <c r="H690" s="1" t="str">
        <f>HYPERLINK("https://www.insiel.it/cms/societa-trasparente/09-bandi-di-gara-e-contratti/Atti_amministrazioni_aggiudicatrici/index_ori.html?pCig=Y9A3667849","Atti della procedura")</f>
        <v>Atti della procedura</v>
      </c>
    </row>
    <row r="691" spans="2:8" x14ac:dyDescent="0.25">
      <c r="B691" s="1" t="s">
        <v>2450</v>
      </c>
      <c r="C691" s="1" t="s">
        <v>2451</v>
      </c>
      <c r="D691" s="1" t="s">
        <v>2452</v>
      </c>
      <c r="E691" s="1" t="s">
        <v>2452</v>
      </c>
      <c r="F691" s="1" t="s">
        <v>2453</v>
      </c>
      <c r="G691" s="2">
        <v>7500</v>
      </c>
      <c r="H691" s="1" t="str">
        <f>HYPERLINK("https://www.insiel.it/cms/societa-trasparente/09-bandi-di-gara-e-contratti/Atti_amministrazioni_aggiudicatrici/index_ori.html?pCig=Y21365EDC8","Atti della procedura")</f>
        <v>Atti della procedura</v>
      </c>
    </row>
    <row r="692" spans="2:8" x14ac:dyDescent="0.25">
      <c r="B692" s="1" t="s">
        <v>2454</v>
      </c>
      <c r="C692" s="1" t="s">
        <v>2455</v>
      </c>
      <c r="D692" s="1" t="s">
        <v>344</v>
      </c>
      <c r="E692" s="1" t="s">
        <v>344</v>
      </c>
      <c r="F692" s="1" t="s">
        <v>2456</v>
      </c>
      <c r="G692" s="2">
        <v>21207.439999999999</v>
      </c>
      <c r="H692" s="1" t="str">
        <f>HYPERLINK("https://www.insiel.it/cms/societa-trasparente/09-bandi-di-gara-e-contratti/Atti_amministrazioni_aggiudicatrici/index_ori.html?pCig=Y683607C10","Atti della procedura")</f>
        <v>Atti della procedura</v>
      </c>
    </row>
    <row r="693" spans="2:8" ht="30" x14ac:dyDescent="0.25">
      <c r="B693" s="1" t="s">
        <v>2457</v>
      </c>
      <c r="C693" s="1" t="s">
        <v>2458</v>
      </c>
      <c r="D693" s="1" t="s">
        <v>2163</v>
      </c>
      <c r="E693" s="1" t="s">
        <v>2163</v>
      </c>
      <c r="F693" s="1" t="s">
        <v>2459</v>
      </c>
      <c r="G693" s="2">
        <v>1102</v>
      </c>
      <c r="H693" s="1" t="str">
        <f>HYPERLINK("https://www.insiel.it/cms/societa-trasparente/09-bandi-di-gara-e-contratti/Atti_amministrazioni_aggiudicatrici/index_ori.html?pCig=YF7365F961","Atti della procedura")</f>
        <v>Atti della procedura</v>
      </c>
    </row>
    <row r="694" spans="2:8" ht="30" x14ac:dyDescent="0.25">
      <c r="B694" s="1" t="s">
        <v>2460</v>
      </c>
      <c r="C694" s="1" t="s">
        <v>2461</v>
      </c>
      <c r="D694" s="1" t="s">
        <v>253</v>
      </c>
      <c r="E694" s="1" t="s">
        <v>253</v>
      </c>
      <c r="F694" s="1" t="s">
        <v>2462</v>
      </c>
      <c r="G694" s="2">
        <v>30.39</v>
      </c>
      <c r="H694" s="1" t="str">
        <f>HYPERLINK("https://www.insiel.it/cms/societa-trasparente/09-bandi-di-gara-e-contratti/Atti_amministrazioni_aggiudicatrici/index_ori.html?pCig=Y0B365A91A","Atti della procedura")</f>
        <v>Atti della procedura</v>
      </c>
    </row>
    <row r="695" spans="2:8" x14ac:dyDescent="0.25">
      <c r="B695" s="1" t="s">
        <v>2463</v>
      </c>
      <c r="C695" s="1" t="s">
        <v>2464</v>
      </c>
      <c r="D695" s="1" t="s">
        <v>2465</v>
      </c>
      <c r="E695" s="1" t="s">
        <v>2465</v>
      </c>
      <c r="F695" s="1" t="s">
        <v>2466</v>
      </c>
      <c r="G695" s="2">
        <v>500</v>
      </c>
      <c r="H695" s="1" t="str">
        <f>HYPERLINK("https://www.insiel.it/cms/societa-trasparente/09-bandi-di-gara-e-contratti/Atti_amministrazioni_aggiudicatrici/index_ori.html?pCig=Y7237AA566","Atti della procedura")</f>
        <v>Atti della procedura</v>
      </c>
    </row>
    <row r="696" spans="2:8" ht="45" x14ac:dyDescent="0.25">
      <c r="B696" s="1" t="s">
        <v>2467</v>
      </c>
      <c r="C696" s="1" t="s">
        <v>2468</v>
      </c>
      <c r="D696" s="1" t="s">
        <v>2469</v>
      </c>
      <c r="E696" s="1" t="s">
        <v>2470</v>
      </c>
      <c r="F696" s="1" t="s">
        <v>2471</v>
      </c>
      <c r="G696" s="2">
        <v>6840</v>
      </c>
      <c r="H696" s="1" t="str">
        <f>HYPERLINK("https://www.insiel.it/cms/societa-trasparente/09-bandi-di-gara-e-contratti/Atti_amministrazioni_aggiudicatrici/index_ori.html?pCig=Y11365A7C7","Atti della procedura")</f>
        <v>Atti della procedura</v>
      </c>
    </row>
    <row r="697" spans="2:8" ht="30" x14ac:dyDescent="0.25">
      <c r="B697" s="1" t="s">
        <v>2472</v>
      </c>
      <c r="C697" s="1" t="s">
        <v>2473</v>
      </c>
      <c r="D697" s="1" t="s">
        <v>2474</v>
      </c>
      <c r="E697" s="1" t="s">
        <v>2474</v>
      </c>
      <c r="F697" s="1" t="s">
        <v>2475</v>
      </c>
      <c r="G697" s="2">
        <v>1500</v>
      </c>
      <c r="H697" s="1" t="str">
        <f>HYPERLINK("https://www.insiel.it/cms/societa-trasparente/09-bandi-di-gara-e-contratti/Atti_amministrazioni_aggiudicatrici/index_ori.html?pCig=Y69365A506","Atti della procedura")</f>
        <v>Atti della procedura</v>
      </c>
    </row>
    <row r="698" spans="2:8" ht="30" x14ac:dyDescent="0.25">
      <c r="B698" s="1" t="s">
        <v>2476</v>
      </c>
      <c r="C698" s="1" t="s">
        <v>2477</v>
      </c>
      <c r="D698" s="1" t="s">
        <v>2478</v>
      </c>
      <c r="E698" s="1" t="s">
        <v>2478</v>
      </c>
      <c r="F698" s="1" t="s">
        <v>2479</v>
      </c>
      <c r="G698" s="2">
        <v>3105</v>
      </c>
      <c r="H698" s="1" t="str">
        <f>HYPERLINK("https://www.insiel.it/cms/societa-trasparente/09-bandi-di-gara-e-contratti/Atti_amministrazioni_aggiudicatrici/index_ori.html?pCig=YBF36594FC","Atti della procedura")</f>
        <v>Atti della procedura</v>
      </c>
    </row>
    <row r="699" spans="2:8" x14ac:dyDescent="0.25">
      <c r="B699" s="1" t="s">
        <v>2480</v>
      </c>
      <c r="C699" s="1" t="s">
        <v>2481</v>
      </c>
      <c r="D699" s="1" t="s">
        <v>2482</v>
      </c>
      <c r="E699" s="1" t="s">
        <v>2482</v>
      </c>
      <c r="F699" s="1" t="s">
        <v>2483</v>
      </c>
      <c r="G699" s="2">
        <v>3071.25</v>
      </c>
      <c r="H699" s="1" t="str">
        <f>HYPERLINK("https://www.insiel.it/cms/societa-trasparente/09-bandi-di-gara-e-contratti/Atti_amministrazioni_aggiudicatrici/index_ori.html?pCig=YCD36593DB","Atti della procedura")</f>
        <v>Atti della procedura</v>
      </c>
    </row>
    <row r="700" spans="2:8" ht="45" x14ac:dyDescent="0.25">
      <c r="B700" s="1" t="s">
        <v>2484</v>
      </c>
      <c r="C700" s="1" t="s">
        <v>2485</v>
      </c>
      <c r="D700" s="1" t="s">
        <v>2486</v>
      </c>
      <c r="E700" s="1" t="s">
        <v>2486</v>
      </c>
      <c r="F700" s="1" t="s">
        <v>2487</v>
      </c>
      <c r="G700" s="2">
        <v>86500</v>
      </c>
      <c r="H700" s="1" t="str">
        <f>HYPERLINK("https://www.insiel.it/cms/societa-trasparente/09-bandi-di-gara-e-contratti/Atti_amministrazioni_aggiudicatrici/index_ori.html?pCig=92278495E4","Atti della procedura")</f>
        <v>Atti della procedura</v>
      </c>
    </row>
    <row r="701" spans="2:8" ht="45" x14ac:dyDescent="0.25">
      <c r="B701" s="1" t="s">
        <v>2488</v>
      </c>
      <c r="C701" s="1" t="s">
        <v>2489</v>
      </c>
      <c r="D701" s="1" t="s">
        <v>2490</v>
      </c>
      <c r="E701" s="1" t="s">
        <v>2490</v>
      </c>
      <c r="F701" s="1" t="s">
        <v>2491</v>
      </c>
      <c r="G701" s="2">
        <v>7120</v>
      </c>
      <c r="H701" s="1" t="str">
        <f>HYPERLINK("https://www.insiel.it/cms/societa-trasparente/09-bandi-di-gara-e-contratti/Atti_amministrazioni_aggiudicatrici/index_ori.html?pCig=Y2936559ED","Atti della procedura")</f>
        <v>Atti della procedura</v>
      </c>
    </row>
    <row r="702" spans="2:8" x14ac:dyDescent="0.25">
      <c r="B702" s="1" t="s">
        <v>2492</v>
      </c>
      <c r="C702" s="1" t="s">
        <v>2493</v>
      </c>
      <c r="D702" s="1" t="s">
        <v>2494</v>
      </c>
      <c r="E702" s="1" t="s">
        <v>2494</v>
      </c>
      <c r="F702" s="1" t="s">
        <v>2495</v>
      </c>
      <c r="G702" s="2">
        <v>17050</v>
      </c>
      <c r="H702" s="1" t="str">
        <f>HYPERLINK("https://www.insiel.it/cms/societa-trasparente/09-bandi-di-gara-e-contratti/Atti_amministrazioni_aggiudicatrici/index_ori.html?pCig=YA1365078E","Atti della procedura")</f>
        <v>Atti della procedura</v>
      </c>
    </row>
    <row r="703" spans="2:8" x14ac:dyDescent="0.25">
      <c r="B703" s="1" t="s">
        <v>2496</v>
      </c>
      <c r="C703" s="1" t="s">
        <v>2497</v>
      </c>
      <c r="D703" s="1" t="s">
        <v>455</v>
      </c>
      <c r="E703" s="1" t="s">
        <v>455</v>
      </c>
      <c r="F703" s="1" t="s">
        <v>2498</v>
      </c>
      <c r="G703" s="2">
        <v>4690</v>
      </c>
      <c r="H703" s="1" t="str">
        <f>HYPERLINK("https://www.insiel.it/cms/societa-trasparente/09-bandi-di-gara-e-contratti/Atti_amministrazioni_aggiudicatrici/index_ori.html?pCig=Y5F3651DF7","Atti della procedura")</f>
        <v>Atti della procedura</v>
      </c>
    </row>
    <row r="704" spans="2:8" ht="30" x14ac:dyDescent="0.25">
      <c r="B704" s="1" t="s">
        <v>2499</v>
      </c>
      <c r="C704" s="1" t="s">
        <v>2500</v>
      </c>
      <c r="D704" s="1" t="s">
        <v>1335</v>
      </c>
      <c r="E704" s="1" t="s">
        <v>1335</v>
      </c>
      <c r="F704" s="1" t="s">
        <v>2501</v>
      </c>
      <c r="G704" s="2">
        <v>2584.59</v>
      </c>
      <c r="H704" s="1" t="str">
        <f>HYPERLINK("https://www.insiel.it/cms/societa-trasparente/09-bandi-di-gara-e-contratti/Atti_amministrazioni_aggiudicatrici/index_ori.html?pCig=Y5D365139F","Atti della procedura")</f>
        <v>Atti della procedura</v>
      </c>
    </row>
    <row r="705" spans="2:8" ht="30" x14ac:dyDescent="0.25">
      <c r="B705" s="1" t="s">
        <v>2502</v>
      </c>
      <c r="C705" s="1" t="s">
        <v>2503</v>
      </c>
      <c r="D705" s="1" t="s">
        <v>75</v>
      </c>
      <c r="E705" s="1" t="s">
        <v>75</v>
      </c>
      <c r="F705" s="1" t="s">
        <v>2504</v>
      </c>
      <c r="G705" s="2">
        <v>1728</v>
      </c>
      <c r="H705" s="1" t="str">
        <f>HYPERLINK("https://www.insiel.it/cms/societa-trasparente/09-bandi-di-gara-e-contratti/Atti_amministrazioni_aggiudicatrici/index_ori.html?pCig=Y3B365C9A6","Atti della procedura")</f>
        <v>Atti della procedura</v>
      </c>
    </row>
    <row r="706" spans="2:8" ht="30" x14ac:dyDescent="0.25">
      <c r="B706" s="1" t="s">
        <v>2505</v>
      </c>
      <c r="C706" s="1" t="s">
        <v>78</v>
      </c>
      <c r="D706" s="1" t="s">
        <v>79</v>
      </c>
      <c r="E706" s="1" t="s">
        <v>79</v>
      </c>
      <c r="F706" s="1" t="s">
        <v>2506</v>
      </c>
      <c r="G706" s="2">
        <v>727.86</v>
      </c>
      <c r="H706" s="1" t="str">
        <f>HYPERLINK("https://www.insiel.it/cms/societa-trasparente/09-bandi-di-gara-e-contratti/Atti_amministrazioni_aggiudicatrici/index_ori.html?pCig=NO","Atti della procedura")</f>
        <v>Atti della procedura</v>
      </c>
    </row>
    <row r="707" spans="2:8" ht="30" x14ac:dyDescent="0.25">
      <c r="B707" s="1" t="s">
        <v>2507</v>
      </c>
      <c r="C707" s="1" t="s">
        <v>2508</v>
      </c>
      <c r="D707" s="1" t="s">
        <v>1221</v>
      </c>
      <c r="E707" s="1" t="s">
        <v>1221</v>
      </c>
      <c r="F707" s="1" t="s">
        <v>2509</v>
      </c>
      <c r="G707" s="2">
        <v>15000</v>
      </c>
      <c r="H707" s="1" t="str">
        <f>HYPERLINK("https://www.insiel.it/cms/societa-trasparente/09-bandi-di-gara-e-contratti/Atti_amministrazioni_aggiudicatrici/index_ori.html?pCig=YD8367368A","Atti della procedura")</f>
        <v>Atti della procedura</v>
      </c>
    </row>
    <row r="708" spans="2:8" ht="30" x14ac:dyDescent="0.25">
      <c r="B708" s="1" t="s">
        <v>2510</v>
      </c>
      <c r="C708" s="1" t="s">
        <v>2511</v>
      </c>
      <c r="D708" s="1" t="s">
        <v>183</v>
      </c>
      <c r="E708" s="1" t="s">
        <v>183</v>
      </c>
      <c r="F708" s="1" t="s">
        <v>184</v>
      </c>
      <c r="G708" s="2">
        <v>39000</v>
      </c>
      <c r="H708" s="1" t="str">
        <f>HYPERLINK("https://www.insiel.it/cms/societa-trasparente/09-bandi-di-gara-e-contratti/Atti_amministrazioni_aggiudicatrici/index_ori.html?pCig=Z473636817","Atti della procedura")</f>
        <v>Atti della procedura</v>
      </c>
    </row>
    <row r="709" spans="2:8" ht="30" x14ac:dyDescent="0.25">
      <c r="B709" s="1" t="s">
        <v>2512</v>
      </c>
      <c r="C709" s="1" t="s">
        <v>2513</v>
      </c>
      <c r="D709" s="1" t="s">
        <v>285</v>
      </c>
      <c r="E709" s="1" t="s">
        <v>285</v>
      </c>
      <c r="F709" s="1" t="s">
        <v>2514</v>
      </c>
      <c r="G709" s="2">
        <v>165.54</v>
      </c>
      <c r="H709" s="1" t="str">
        <f>HYPERLINK("https://www.insiel.it/cms/societa-trasparente/09-bandi-di-gara-e-contratti/Atti_amministrazioni_aggiudicatrici/index_ori.html?pCig=YA9364E860","Atti della procedura")</f>
        <v>Atti della procedura</v>
      </c>
    </row>
    <row r="710" spans="2:8" x14ac:dyDescent="0.25">
      <c r="B710" s="1" t="s">
        <v>2515</v>
      </c>
      <c r="C710" s="1" t="s">
        <v>2516</v>
      </c>
      <c r="D710" s="1" t="s">
        <v>149</v>
      </c>
      <c r="E710" s="1" t="s">
        <v>149</v>
      </c>
      <c r="F710" s="1" t="s">
        <v>2517</v>
      </c>
      <c r="G710" s="2">
        <v>929</v>
      </c>
      <c r="H710" s="1" t="str">
        <f>HYPERLINK("https://www.insiel.it/cms/societa-trasparente/09-bandi-di-gara-e-contratti/Atti_amministrazioni_aggiudicatrici/index_ori.html?pCig=YCA364885C","Atti della procedura")</f>
        <v>Atti della procedura</v>
      </c>
    </row>
    <row r="711" spans="2:8" x14ac:dyDescent="0.25">
      <c r="B711" s="1" t="s">
        <v>2518</v>
      </c>
      <c r="C711" s="1" t="s">
        <v>2519</v>
      </c>
      <c r="D711" s="1" t="s">
        <v>2520</v>
      </c>
      <c r="E711" s="1" t="s">
        <v>2520</v>
      </c>
      <c r="F711" s="1" t="s">
        <v>2521</v>
      </c>
      <c r="G711" s="2">
        <v>290</v>
      </c>
      <c r="H711" s="1" t="str">
        <f>HYPERLINK("https://www.insiel.it/cms/societa-trasparente/09-bandi-di-gara-e-contratti/Atti_amministrazioni_aggiudicatrici/index_ori.html?pCig=Y233643FE5","Atti della procedura")</f>
        <v>Atti della procedura</v>
      </c>
    </row>
    <row r="712" spans="2:8" ht="45" x14ac:dyDescent="0.25">
      <c r="B712" s="1" t="s">
        <v>2522</v>
      </c>
      <c r="C712" s="1" t="s">
        <v>2523</v>
      </c>
      <c r="D712" s="1" t="s">
        <v>219</v>
      </c>
      <c r="E712" s="1" t="s">
        <v>219</v>
      </c>
      <c r="F712" s="1" t="s">
        <v>2524</v>
      </c>
      <c r="G712" s="2">
        <v>117998</v>
      </c>
      <c r="H712" s="1" t="str">
        <f>HYPERLINK("https://www.insiel.it/cms/societa-trasparente/09-bandi-di-gara-e-contratti/Atti_amministrazioni_aggiudicatrici/index_ori.html?pCig=9217443A95","Atti della procedura")</f>
        <v>Atti della procedura</v>
      </c>
    </row>
    <row r="713" spans="2:8" ht="30" x14ac:dyDescent="0.25">
      <c r="B713" s="1" t="s">
        <v>2525</v>
      </c>
      <c r="C713" s="1" t="s">
        <v>2526</v>
      </c>
      <c r="D713" s="1" t="s">
        <v>2527</v>
      </c>
      <c r="E713" s="1" t="s">
        <v>2528</v>
      </c>
      <c r="F713" s="1" t="s">
        <v>2529</v>
      </c>
      <c r="G713" s="2">
        <v>28900</v>
      </c>
      <c r="H713" s="1" t="str">
        <f>HYPERLINK("https://www.insiel.it/cms/societa-trasparente/09-bandi-di-gara-e-contratti/Atti_amministrazioni_aggiudicatrici/index_ori.html?pCig=Y7E364877C","Atti della procedura")</f>
        <v>Atti della procedura</v>
      </c>
    </row>
    <row r="714" spans="2:8" x14ac:dyDescent="0.25">
      <c r="B714" s="1" t="s">
        <v>2530</v>
      </c>
      <c r="C714" s="1" t="s">
        <v>2531</v>
      </c>
      <c r="D714" s="1" t="s">
        <v>2532</v>
      </c>
      <c r="E714" s="1" t="s">
        <v>2532</v>
      </c>
      <c r="F714" s="1" t="s">
        <v>2533</v>
      </c>
      <c r="G714" s="2">
        <v>9600</v>
      </c>
      <c r="H714" s="1" t="str">
        <f>HYPERLINK("https://www.insiel.it/cms/societa-trasparente/09-bandi-di-gara-e-contratti/Atti_amministrazioni_aggiudicatrici/index_ori.html?pCig=Y2E3634FB4","Atti della procedura")</f>
        <v>Atti della procedura</v>
      </c>
    </row>
    <row r="715" spans="2:8" ht="30" x14ac:dyDescent="0.25">
      <c r="B715" s="1" t="s">
        <v>2534</v>
      </c>
      <c r="C715" s="1" t="s">
        <v>78</v>
      </c>
      <c r="D715" s="1" t="s">
        <v>2535</v>
      </c>
      <c r="E715" s="1" t="s">
        <v>2535</v>
      </c>
      <c r="F715" s="1" t="s">
        <v>2536</v>
      </c>
      <c r="G715" s="2">
        <v>90000</v>
      </c>
      <c r="H715" s="1" t="str">
        <f>HYPERLINK("https://www.insiel.it/cms/societa-trasparente/09-bandi-di-gara-e-contratti/Atti_amministrazioni_aggiudicatrici/index_ori.html?pCig=NO","Atti della procedura")</f>
        <v>Atti della procedura</v>
      </c>
    </row>
    <row r="716" spans="2:8" ht="45" x14ac:dyDescent="0.25">
      <c r="B716" s="1" t="s">
        <v>2537</v>
      </c>
      <c r="C716" s="1" t="s">
        <v>2538</v>
      </c>
      <c r="D716" s="1" t="s">
        <v>2539</v>
      </c>
      <c r="E716" s="1" t="s">
        <v>2539</v>
      </c>
      <c r="F716" s="1" t="s">
        <v>2540</v>
      </c>
      <c r="G716" s="2">
        <v>15700</v>
      </c>
      <c r="H716" s="1" t="str">
        <f>HYPERLINK("https://www.insiel.it/cms/societa-trasparente/09-bandi-di-gara-e-contratti/Atti_amministrazioni_aggiudicatrici/index_ori.html?pCig=Y4E36306F3","Atti della procedura")</f>
        <v>Atti della procedura</v>
      </c>
    </row>
    <row r="717" spans="2:8" ht="30" x14ac:dyDescent="0.25">
      <c r="B717" s="1" t="s">
        <v>2541</v>
      </c>
      <c r="C717" s="1" t="s">
        <v>2542</v>
      </c>
      <c r="D717" s="1" t="s">
        <v>158</v>
      </c>
      <c r="E717" s="1" t="s">
        <v>158</v>
      </c>
      <c r="F717" s="1" t="s">
        <v>2543</v>
      </c>
      <c r="G717" s="2">
        <v>2980.72</v>
      </c>
      <c r="H717" s="1" t="str">
        <f>HYPERLINK("https://www.insiel.it/cms/societa-trasparente/09-bandi-di-gara-e-contratti/Atti_amministrazioni_aggiudicatrici/index_ori.html?pCig=Y7836554BF","Atti della procedura")</f>
        <v>Atti della procedura</v>
      </c>
    </row>
    <row r="718" spans="2:8" x14ac:dyDescent="0.25">
      <c r="B718" s="1" t="s">
        <v>2544</v>
      </c>
      <c r="C718" s="1" t="s">
        <v>2545</v>
      </c>
      <c r="D718" s="1" t="s">
        <v>2546</v>
      </c>
      <c r="E718" s="1" t="s">
        <v>2546</v>
      </c>
      <c r="F718" s="1" t="s">
        <v>2547</v>
      </c>
      <c r="G718" s="2">
        <v>2250</v>
      </c>
      <c r="H718" s="1" t="str">
        <f>HYPERLINK("https://www.insiel.it/cms/societa-trasparente/09-bandi-di-gara-e-contratti/Atti_amministrazioni_aggiudicatrici/index_ori.html?pCig=Y4D3628B24","Atti della procedura")</f>
        <v>Atti della procedura</v>
      </c>
    </row>
    <row r="719" spans="2:8" ht="30" x14ac:dyDescent="0.25">
      <c r="B719" s="1" t="s">
        <v>2548</v>
      </c>
      <c r="C719" s="1" t="s">
        <v>2549</v>
      </c>
      <c r="D719" s="1" t="s">
        <v>2550</v>
      </c>
      <c r="E719" s="1" t="s">
        <v>2550</v>
      </c>
      <c r="F719" s="1" t="s">
        <v>2551</v>
      </c>
      <c r="G719" s="2">
        <v>670</v>
      </c>
      <c r="H719" s="1" t="str">
        <f>HYPERLINK("https://www.insiel.it/cms/societa-trasparente/09-bandi-di-gara-e-contratti/Atti_amministrazioni_aggiudicatrici/index_ori.html?pCig=YC23632637","Atti della procedura")</f>
        <v>Atti della procedura</v>
      </c>
    </row>
    <row r="720" spans="2:8" ht="30" x14ac:dyDescent="0.25">
      <c r="B720" s="1" t="s">
        <v>2552</v>
      </c>
      <c r="C720" s="1" t="s">
        <v>2553</v>
      </c>
      <c r="D720" s="1" t="s">
        <v>2554</v>
      </c>
      <c r="E720" s="1" t="s">
        <v>166</v>
      </c>
      <c r="F720" s="1" t="s">
        <v>2555</v>
      </c>
      <c r="G720" s="2">
        <v>81343.899999999994</v>
      </c>
      <c r="H720" s="1" t="str">
        <f>HYPERLINK("https://www.insiel.it/cms/societa-trasparente/09-bandi-di-gara-e-contratti/Atti_amministrazioni_aggiudicatrici/index_ori.html?pCig=92103068F2","Atti della procedura")</f>
        <v>Atti della procedura</v>
      </c>
    </row>
    <row r="721" spans="2:8" ht="30" x14ac:dyDescent="0.25">
      <c r="B721" s="1" t="s">
        <v>2556</v>
      </c>
      <c r="D721" s="1" t="s">
        <v>2557</v>
      </c>
      <c r="E721" s="1" t="s">
        <v>2557</v>
      </c>
      <c r="F721" s="1" t="s">
        <v>2558</v>
      </c>
      <c r="G721" s="2">
        <v>2200</v>
      </c>
    </row>
    <row r="722" spans="2:8" ht="30" x14ac:dyDescent="0.25">
      <c r="B722" s="1" t="s">
        <v>2559</v>
      </c>
      <c r="C722" s="1" t="s">
        <v>2560</v>
      </c>
      <c r="D722" s="1" t="s">
        <v>2167</v>
      </c>
      <c r="E722" s="1" t="s">
        <v>2167</v>
      </c>
      <c r="F722" s="1" t="s">
        <v>2561</v>
      </c>
      <c r="G722" s="2">
        <v>39900</v>
      </c>
      <c r="H722" s="1" t="str">
        <f>HYPERLINK("https://www.insiel.it/cms/societa-trasparente/09-bandi-di-gara-e-contratti/Atti_amministrazioni_aggiudicatrici/index_ori.html?pCig=Y2C362A87C","Atti della procedura")</f>
        <v>Atti della procedura</v>
      </c>
    </row>
    <row r="723" spans="2:8" ht="30" x14ac:dyDescent="0.25">
      <c r="B723" s="1" t="s">
        <v>2562</v>
      </c>
      <c r="C723" s="1" t="s">
        <v>2563</v>
      </c>
      <c r="D723" s="1" t="s">
        <v>867</v>
      </c>
      <c r="E723" s="1" t="s">
        <v>867</v>
      </c>
      <c r="F723" s="1" t="s">
        <v>2564</v>
      </c>
      <c r="G723" s="2">
        <v>1750</v>
      </c>
      <c r="H723" s="1" t="str">
        <f>HYPERLINK("https://www.insiel.it/cms/societa-trasparente/09-bandi-di-gara-e-contratti/Atti_amministrazioni_aggiudicatrici/index_ori.html?pCig=Y04362804A","Atti della procedura")</f>
        <v>Atti della procedura</v>
      </c>
    </row>
    <row r="724" spans="2:8" ht="30" x14ac:dyDescent="0.25">
      <c r="B724" s="1" t="s">
        <v>2565</v>
      </c>
      <c r="C724" s="1" t="s">
        <v>2566</v>
      </c>
      <c r="D724" s="1" t="s">
        <v>11</v>
      </c>
      <c r="E724" s="1" t="s">
        <v>11</v>
      </c>
      <c r="F724" s="1" t="s">
        <v>2567</v>
      </c>
      <c r="G724" s="2">
        <v>880</v>
      </c>
      <c r="H724" s="1" t="str">
        <f>HYPERLINK("https://www.insiel.it/cms/societa-trasparente/09-bandi-di-gara-e-contratti/Atti_amministrazioni_aggiudicatrici/index_ori.html?pCig=Y8A3626C85","Atti della procedura")</f>
        <v>Atti della procedura</v>
      </c>
    </row>
    <row r="725" spans="2:8" ht="30" x14ac:dyDescent="0.25">
      <c r="B725" s="1" t="s">
        <v>2568</v>
      </c>
      <c r="C725" s="1" t="s">
        <v>78</v>
      </c>
      <c r="D725" s="1" t="s">
        <v>932</v>
      </c>
      <c r="E725" s="1" t="s">
        <v>932</v>
      </c>
      <c r="F725" s="1" t="s">
        <v>2569</v>
      </c>
      <c r="G725" s="2">
        <v>3000</v>
      </c>
      <c r="H725" s="1" t="str">
        <f>HYPERLINK("https://www.insiel.it/cms/societa-trasparente/09-bandi-di-gara-e-contratti/Atti_amministrazioni_aggiudicatrici/index_ori.html?pCig=NO","Atti della procedura")</f>
        <v>Atti della procedura</v>
      </c>
    </row>
    <row r="726" spans="2:8" ht="30" x14ac:dyDescent="0.25">
      <c r="B726" s="1" t="s">
        <v>2570</v>
      </c>
      <c r="C726" s="1" t="s">
        <v>2571</v>
      </c>
      <c r="D726" s="1" t="s">
        <v>459</v>
      </c>
      <c r="E726" s="1" t="s">
        <v>459</v>
      </c>
      <c r="F726" s="1" t="s">
        <v>2572</v>
      </c>
      <c r="G726" s="2">
        <v>690</v>
      </c>
      <c r="H726" s="1" t="str">
        <f>HYPERLINK("https://www.insiel.it/cms/societa-trasparente/09-bandi-di-gara-e-contratti/Atti_amministrazioni_aggiudicatrici/index_ori.html?pCig=Y46363E06B","Atti della procedura")</f>
        <v>Atti della procedura</v>
      </c>
    </row>
    <row r="727" spans="2:8" ht="30" x14ac:dyDescent="0.25">
      <c r="B727" s="1" t="s">
        <v>2573</v>
      </c>
      <c r="C727" s="1" t="s">
        <v>2574</v>
      </c>
      <c r="D727" s="1" t="s">
        <v>2575</v>
      </c>
      <c r="E727" s="1" t="s">
        <v>2575</v>
      </c>
      <c r="F727" s="1" t="s">
        <v>2576</v>
      </c>
      <c r="G727" s="2">
        <v>197</v>
      </c>
      <c r="H727" s="1" t="str">
        <f>HYPERLINK("https://www.insiel.it/cms/societa-trasparente/09-bandi-di-gara-e-contratti/Atti_amministrazioni_aggiudicatrici/index_ori.html?pCig=YB9361FAB5","Atti della procedura")</f>
        <v>Atti della procedura</v>
      </c>
    </row>
    <row r="728" spans="2:8" ht="30" x14ac:dyDescent="0.25">
      <c r="B728" s="1" t="s">
        <v>2577</v>
      </c>
      <c r="C728" s="1" t="s">
        <v>2578</v>
      </c>
      <c r="D728" s="1" t="s">
        <v>2579</v>
      </c>
      <c r="E728" s="1" t="s">
        <v>2579</v>
      </c>
      <c r="F728" s="1" t="s">
        <v>2580</v>
      </c>
      <c r="G728" s="2">
        <v>3134</v>
      </c>
      <c r="H728" s="1" t="str">
        <f>HYPERLINK("https://www.insiel.it/cms/societa-trasparente/09-bandi-di-gara-e-contratti/Atti_amministrazioni_aggiudicatrici/index_ori.html?pCig=Y373627681","Atti della procedura")</f>
        <v>Atti della procedura</v>
      </c>
    </row>
    <row r="729" spans="2:8" x14ac:dyDescent="0.25">
      <c r="B729" s="1" t="s">
        <v>2581</v>
      </c>
      <c r="C729" s="1" t="s">
        <v>2582</v>
      </c>
      <c r="D729" s="1" t="s">
        <v>300</v>
      </c>
      <c r="E729" s="1" t="s">
        <v>300</v>
      </c>
      <c r="F729" s="1" t="s">
        <v>2583</v>
      </c>
      <c r="G729" s="2">
        <v>48384</v>
      </c>
      <c r="H729" s="1" t="str">
        <f>HYPERLINK("https://www.insiel.it/cms/societa-trasparente/09-bandi-di-gara-e-contratti/Atti_amministrazioni_aggiudicatrici/index_ori.html?pCig=9209790F1F","Atti della procedura")</f>
        <v>Atti della procedura</v>
      </c>
    </row>
    <row r="730" spans="2:8" ht="30" x14ac:dyDescent="0.25">
      <c r="B730" s="1" t="s">
        <v>2584</v>
      </c>
      <c r="C730" s="1" t="s">
        <v>2585</v>
      </c>
      <c r="D730" s="1" t="s">
        <v>1887</v>
      </c>
      <c r="E730" s="1" t="s">
        <v>1887</v>
      </c>
      <c r="F730" s="1" t="s">
        <v>2586</v>
      </c>
      <c r="G730" s="2">
        <v>27000</v>
      </c>
      <c r="H730" s="1" t="str">
        <f>HYPERLINK("https://www.insiel.it/cms/societa-trasparente/09-bandi-di-gara-e-contratti/Atti_amministrazioni_aggiudicatrici/index_ori.html?pCig=Y9C364685A","Atti della procedura")</f>
        <v>Atti della procedura</v>
      </c>
    </row>
    <row r="731" spans="2:8" x14ac:dyDescent="0.25">
      <c r="B731" s="1" t="s">
        <v>2587</v>
      </c>
      <c r="C731" s="1" t="s">
        <v>2588</v>
      </c>
      <c r="D731" s="1" t="s">
        <v>1548</v>
      </c>
      <c r="E731" s="1" t="s">
        <v>1548</v>
      </c>
      <c r="F731" s="1" t="s">
        <v>2589</v>
      </c>
      <c r="G731" s="2">
        <v>5000</v>
      </c>
      <c r="H731" s="1" t="str">
        <f>HYPERLINK("https://www.insiel.it/cms/societa-trasparente/09-bandi-di-gara-e-contratti/Atti_amministrazioni_aggiudicatrici/index_ori.html?pCig=YD4361FA24","Atti della procedura")</f>
        <v>Atti della procedura</v>
      </c>
    </row>
    <row r="732" spans="2:8" ht="45" x14ac:dyDescent="0.25">
      <c r="B732" s="1" t="s">
        <v>2590</v>
      </c>
      <c r="C732" s="1" t="s">
        <v>2591</v>
      </c>
      <c r="D732" s="1" t="s">
        <v>75</v>
      </c>
      <c r="E732" s="1" t="s">
        <v>75</v>
      </c>
      <c r="F732" s="1" t="s">
        <v>2592</v>
      </c>
      <c r="G732" s="2">
        <v>1488</v>
      </c>
      <c r="H732" s="1" t="str">
        <f>HYPERLINK("https://www.insiel.it/cms/societa-trasparente/09-bandi-di-gara-e-contratti/Atti_amministrazioni_aggiudicatrici/index_ori.html?pCig=YA5361F93D","Atti della procedura")</f>
        <v>Atti della procedura</v>
      </c>
    </row>
    <row r="733" spans="2:8" ht="30" x14ac:dyDescent="0.25">
      <c r="B733" s="1" t="s">
        <v>2593</v>
      </c>
      <c r="C733" s="1" t="s">
        <v>78</v>
      </c>
      <c r="D733" s="1" t="s">
        <v>79</v>
      </c>
      <c r="E733" s="1" t="s">
        <v>79</v>
      </c>
      <c r="F733" s="1" t="s">
        <v>2594</v>
      </c>
      <c r="G733" s="2">
        <v>1005.14</v>
      </c>
      <c r="H733" s="1" t="str">
        <f>HYPERLINK("https://www.insiel.it/cms/societa-trasparente/09-bandi-di-gara-e-contratti/Atti_amministrazioni_aggiudicatrici/index_ori.html?pCig=NO","Atti della procedura")</f>
        <v>Atti della procedura</v>
      </c>
    </row>
    <row r="734" spans="2:8" ht="30" x14ac:dyDescent="0.25">
      <c r="B734" s="1" t="s">
        <v>2595</v>
      </c>
      <c r="C734" s="1" t="s">
        <v>2596</v>
      </c>
      <c r="D734" s="1" t="s">
        <v>814</v>
      </c>
      <c r="E734" s="1" t="s">
        <v>814</v>
      </c>
      <c r="F734" s="1" t="s">
        <v>2597</v>
      </c>
      <c r="G734" s="2">
        <v>17120</v>
      </c>
      <c r="H734" s="1" t="str">
        <f>HYPERLINK("https://www.insiel.it/cms/societa-trasparente/09-bandi-di-gara-e-contratti/Atti_amministrazioni_aggiudicatrici/index_ori.html?pCig=YC63619357","Atti della procedura")</f>
        <v>Atti della procedura</v>
      </c>
    </row>
    <row r="735" spans="2:8" ht="30" x14ac:dyDescent="0.25">
      <c r="B735" s="1" t="s">
        <v>2598</v>
      </c>
      <c r="C735" s="1" t="s">
        <v>2599</v>
      </c>
      <c r="D735" s="1" t="s">
        <v>285</v>
      </c>
      <c r="E735" s="1" t="s">
        <v>285</v>
      </c>
      <c r="F735" s="1" t="s">
        <v>2600</v>
      </c>
      <c r="G735" s="2">
        <v>503.93</v>
      </c>
      <c r="H735" s="1" t="str">
        <f>HYPERLINK("https://www.insiel.it/cms/societa-trasparente/09-bandi-di-gara-e-contratti/Atti_amministrazioni_aggiudicatrici/index_ori.html?pCig=YB93618121","Atti della procedura")</f>
        <v>Atti della procedura</v>
      </c>
    </row>
    <row r="736" spans="2:8" ht="30" x14ac:dyDescent="0.25">
      <c r="B736" s="1" t="s">
        <v>2601</v>
      </c>
      <c r="C736" s="1" t="s">
        <v>2602</v>
      </c>
      <c r="D736" s="1" t="s">
        <v>27</v>
      </c>
      <c r="E736" s="1" t="s">
        <v>27</v>
      </c>
      <c r="F736" s="1" t="s">
        <v>2603</v>
      </c>
      <c r="G736" s="2">
        <v>5597</v>
      </c>
      <c r="H736" s="1" t="str">
        <f>HYPERLINK("https://www.insiel.it/cms/societa-trasparente/09-bandi-di-gara-e-contratti/Atti_amministrazioni_aggiudicatrici/index_ori.html?pCig=Y2E362269F","Atti della procedura")</f>
        <v>Atti della procedura</v>
      </c>
    </row>
    <row r="737" spans="2:8" ht="45" x14ac:dyDescent="0.25">
      <c r="B737" s="1" t="s">
        <v>2604</v>
      </c>
      <c r="C737" s="1" t="s">
        <v>2605</v>
      </c>
      <c r="D737" s="1" t="s">
        <v>2606</v>
      </c>
      <c r="E737" s="1" t="s">
        <v>2606</v>
      </c>
      <c r="F737" s="1" t="s">
        <v>2607</v>
      </c>
      <c r="G737" s="2">
        <v>10175.530000000001</v>
      </c>
      <c r="H737" s="1" t="str">
        <f>HYPERLINK("https://www.insiel.it/cms/societa-trasparente/09-bandi-di-gara-e-contratti/Atti_amministrazioni_aggiudicatrici/index_ori.html?pCig=Y7F3612ED3","Atti della procedura")</f>
        <v>Atti della procedura</v>
      </c>
    </row>
    <row r="738" spans="2:8" ht="45" x14ac:dyDescent="0.25">
      <c r="B738" s="1" t="s">
        <v>2608</v>
      </c>
      <c r="C738" s="1" t="s">
        <v>2609</v>
      </c>
      <c r="D738" s="1" t="s">
        <v>2610</v>
      </c>
      <c r="E738" s="1" t="s">
        <v>2610</v>
      </c>
      <c r="F738" s="1" t="s">
        <v>2611</v>
      </c>
      <c r="G738" s="2">
        <v>1298.7</v>
      </c>
      <c r="H738" s="1" t="str">
        <f>HYPERLINK("https://www.insiel.it/cms/societa-trasparente/09-bandi-di-gara-e-contratti/Atti_amministrazioni_aggiudicatrici/index_ori.html?pCig=Y4C3615024","Atti della procedura")</f>
        <v>Atti della procedura</v>
      </c>
    </row>
    <row r="739" spans="2:8" ht="30" x14ac:dyDescent="0.25">
      <c r="B739" s="1" t="s">
        <v>2612</v>
      </c>
      <c r="C739" s="1" t="s">
        <v>2613</v>
      </c>
      <c r="D739" s="1" t="s">
        <v>2614</v>
      </c>
      <c r="E739" s="1" t="s">
        <v>2614</v>
      </c>
      <c r="F739" s="1" t="s">
        <v>2615</v>
      </c>
      <c r="G739" s="2">
        <v>1782</v>
      </c>
      <c r="H739" s="1" t="str">
        <f>HYPERLINK("https://www.insiel.it/cms/societa-trasparente/09-bandi-di-gara-e-contratti/Atti_amministrazioni_aggiudicatrici/index_ori.html?pCig=Y513619910","Atti della procedura")</f>
        <v>Atti della procedura</v>
      </c>
    </row>
    <row r="740" spans="2:8" x14ac:dyDescent="0.25">
      <c r="B740" s="1" t="s">
        <v>2616</v>
      </c>
      <c r="C740" s="1" t="s">
        <v>2617</v>
      </c>
      <c r="D740" s="1" t="s">
        <v>123</v>
      </c>
      <c r="E740" s="1" t="s">
        <v>123</v>
      </c>
      <c r="F740" s="1" t="s">
        <v>2618</v>
      </c>
      <c r="G740" s="2">
        <v>13700</v>
      </c>
      <c r="H740" s="1" t="str">
        <f>HYPERLINK("https://www.insiel.it/cms/societa-trasparente/09-bandi-di-gara-e-contratti/Atti_amministrazioni_aggiudicatrici/index_ori.html?pCig=Y41360F1FE","Atti della procedura")</f>
        <v>Atti della procedura</v>
      </c>
    </row>
    <row r="741" spans="2:8" ht="45" x14ac:dyDescent="0.25">
      <c r="B741" s="1" t="s">
        <v>2619</v>
      </c>
      <c r="C741" s="1" t="s">
        <v>2620</v>
      </c>
      <c r="D741" s="1" t="s">
        <v>195</v>
      </c>
      <c r="E741" s="1" t="s">
        <v>195</v>
      </c>
      <c r="F741" s="1" t="s">
        <v>2621</v>
      </c>
      <c r="G741" s="2">
        <v>150</v>
      </c>
      <c r="H741" s="1" t="str">
        <f>HYPERLINK("https://www.insiel.it/cms/societa-trasparente/09-bandi-di-gara-e-contratti/Atti_amministrazioni_aggiudicatrici/index_ori.html?pCig=Y973606379","Atti della procedura")</f>
        <v>Atti della procedura</v>
      </c>
    </row>
    <row r="742" spans="2:8" ht="30" x14ac:dyDescent="0.25">
      <c r="B742" s="1" t="s">
        <v>2622</v>
      </c>
      <c r="C742" s="1" t="s">
        <v>2623</v>
      </c>
      <c r="D742" s="1" t="s">
        <v>137</v>
      </c>
      <c r="E742" s="1" t="s">
        <v>137</v>
      </c>
      <c r="F742" s="1" t="s">
        <v>2624</v>
      </c>
      <c r="G742" s="2">
        <v>6000</v>
      </c>
      <c r="H742" s="1" t="str">
        <f>HYPERLINK("https://www.insiel.it/cms/societa-trasparente/09-bandi-di-gara-e-contratti/Atti_amministrazioni_aggiudicatrici/index_ori.html?pCig=Y613604F09","Atti della procedura")</f>
        <v>Atti della procedura</v>
      </c>
    </row>
    <row r="743" spans="2:8" ht="30" x14ac:dyDescent="0.25">
      <c r="B743" s="1" t="s">
        <v>2625</v>
      </c>
      <c r="C743" s="1" t="s">
        <v>2626</v>
      </c>
      <c r="D743" s="1" t="s">
        <v>273</v>
      </c>
      <c r="E743" s="1" t="s">
        <v>273</v>
      </c>
      <c r="F743" s="1" t="s">
        <v>2627</v>
      </c>
      <c r="G743" s="2">
        <v>39000</v>
      </c>
      <c r="H743" s="1" t="str">
        <f>HYPERLINK("https://www.insiel.it/cms/societa-trasparente/09-bandi-di-gara-e-contratti/Atti_amministrazioni_aggiudicatrici/index_ori.html?pCig=Y2F3608D0E","Atti della procedura")</f>
        <v>Atti della procedura</v>
      </c>
    </row>
    <row r="744" spans="2:8" ht="30" x14ac:dyDescent="0.25">
      <c r="B744" s="1" t="s">
        <v>2628</v>
      </c>
      <c r="C744" s="1" t="s">
        <v>2629</v>
      </c>
      <c r="D744" s="1" t="s">
        <v>2630</v>
      </c>
      <c r="E744" s="1" t="s">
        <v>2630</v>
      </c>
      <c r="F744" s="1" t="s">
        <v>2631</v>
      </c>
      <c r="G744" s="2">
        <v>9360</v>
      </c>
      <c r="H744" s="1" t="str">
        <f>HYPERLINK("https://www.insiel.it/cms/societa-trasparente/09-bandi-di-gara-e-contratti/Atti_amministrazioni_aggiudicatrici/index_ori.html?pCig=Y9236078AD","Atti della procedura")</f>
        <v>Atti della procedura</v>
      </c>
    </row>
    <row r="745" spans="2:8" ht="30" x14ac:dyDescent="0.25">
      <c r="B745" s="1" t="s">
        <v>2632</v>
      </c>
      <c r="C745" s="1" t="s">
        <v>2633</v>
      </c>
      <c r="D745" s="1" t="s">
        <v>75</v>
      </c>
      <c r="E745" s="1" t="s">
        <v>75</v>
      </c>
      <c r="F745" s="1" t="s">
        <v>2634</v>
      </c>
      <c r="G745" s="2">
        <v>1488</v>
      </c>
      <c r="H745" s="1" t="str">
        <f>HYPERLINK("https://www.insiel.it/cms/societa-trasparente/09-bandi-di-gara-e-contratti/Atti_amministrazioni_aggiudicatrici/index_ori.html?pCig=Y31360A32A","Atti della procedura")</f>
        <v>Atti della procedura</v>
      </c>
    </row>
    <row r="746" spans="2:8" ht="30" x14ac:dyDescent="0.25">
      <c r="B746" s="1" t="s">
        <v>2635</v>
      </c>
      <c r="C746" s="1" t="s">
        <v>2636</v>
      </c>
      <c r="D746" s="1" t="s">
        <v>123</v>
      </c>
      <c r="E746" s="1" t="s">
        <v>123</v>
      </c>
      <c r="F746" s="1" t="s">
        <v>2637</v>
      </c>
      <c r="G746" s="2">
        <v>1948</v>
      </c>
      <c r="H746" s="1" t="str">
        <f>HYPERLINK("https://www.insiel.it/cms/societa-trasparente/09-bandi-di-gara-e-contratti/Atti_amministrazioni_aggiudicatrici/index_ori.html?pCig=Y2D3607FC5","Atti della procedura")</f>
        <v>Atti della procedura</v>
      </c>
    </row>
    <row r="747" spans="2:8" ht="30" x14ac:dyDescent="0.25">
      <c r="B747" s="1" t="s">
        <v>2638</v>
      </c>
      <c r="C747" s="1" t="s">
        <v>2639</v>
      </c>
      <c r="D747" s="1" t="s">
        <v>2640</v>
      </c>
      <c r="E747" s="1" t="s">
        <v>2640</v>
      </c>
      <c r="F747" s="1" t="s">
        <v>2641</v>
      </c>
      <c r="G747" s="2">
        <v>1087.3</v>
      </c>
      <c r="H747" s="1" t="str">
        <f>HYPERLINK("https://www.insiel.it/cms/societa-trasparente/09-bandi-di-gara-e-contratti/Atti_amministrazioni_aggiudicatrici/index_ori.html?pCig=Y5C3605683","Atti della procedura")</f>
        <v>Atti della procedura</v>
      </c>
    </row>
    <row r="748" spans="2:8" x14ac:dyDescent="0.25">
      <c r="B748" s="1" t="s">
        <v>2642</v>
      </c>
      <c r="C748" s="1" t="s">
        <v>2643</v>
      </c>
      <c r="D748" s="1" t="s">
        <v>27</v>
      </c>
      <c r="E748" s="1" t="s">
        <v>27</v>
      </c>
      <c r="F748" s="1" t="s">
        <v>2644</v>
      </c>
      <c r="G748" s="2">
        <v>13885</v>
      </c>
      <c r="H748" s="1" t="str">
        <f>HYPERLINK("https://www.insiel.it/cms/societa-trasparente/09-bandi-di-gara-e-contratti/Atti_amministrazioni_aggiudicatrici/index_ori.html?pCig=YBD36037CA","Atti della procedura")</f>
        <v>Atti della procedura</v>
      </c>
    </row>
    <row r="749" spans="2:8" ht="30" x14ac:dyDescent="0.25">
      <c r="B749" s="1" t="s">
        <v>2645</v>
      </c>
      <c r="C749" s="1" t="s">
        <v>2646</v>
      </c>
      <c r="D749" s="1" t="s">
        <v>1207</v>
      </c>
      <c r="E749" s="1" t="s">
        <v>1207</v>
      </c>
      <c r="F749" s="1" t="s">
        <v>2647</v>
      </c>
      <c r="G749" s="2">
        <v>30000</v>
      </c>
      <c r="H749" s="1" t="str">
        <f>HYPERLINK("https://www.insiel.it/cms/societa-trasparente/09-bandi-di-gara-e-contratti/Atti_amministrazioni_aggiudicatrici/index_ori.html?pCig=YAD35FEED8","Atti della procedura")</f>
        <v>Atti della procedura</v>
      </c>
    </row>
    <row r="750" spans="2:8" ht="30" x14ac:dyDescent="0.25">
      <c r="B750" s="1" t="s">
        <v>2648</v>
      </c>
      <c r="C750" s="1" t="s">
        <v>78</v>
      </c>
      <c r="D750" s="1" t="s">
        <v>79</v>
      </c>
      <c r="E750" s="1" t="s">
        <v>79</v>
      </c>
      <c r="F750" s="1" t="s">
        <v>2649</v>
      </c>
      <c r="G750" s="2">
        <v>901.16</v>
      </c>
      <c r="H750" s="1" t="str">
        <f>HYPERLINK("https://www.insiel.it/cms/societa-trasparente/09-bandi-di-gara-e-contratti/Atti_amministrazioni_aggiudicatrici/index_ori.html?pCig=NO","Atti della procedura")</f>
        <v>Atti della procedura</v>
      </c>
    </row>
    <row r="751" spans="2:8" ht="30" x14ac:dyDescent="0.25">
      <c r="B751" s="1" t="s">
        <v>2650</v>
      </c>
      <c r="C751" s="1" t="s">
        <v>2651</v>
      </c>
      <c r="D751" s="1" t="s">
        <v>371</v>
      </c>
      <c r="E751" s="1" t="s">
        <v>371</v>
      </c>
      <c r="F751" s="1" t="s">
        <v>2652</v>
      </c>
      <c r="G751" s="2">
        <v>960</v>
      </c>
      <c r="H751" s="1" t="str">
        <f>HYPERLINK("https://www.insiel.it/cms/societa-trasparente/09-bandi-di-gara-e-contratti/Atti_amministrazioni_aggiudicatrici/index_ori.html?pCig=Y5E37D6EB1","Atti della procedura")</f>
        <v>Atti della procedura</v>
      </c>
    </row>
    <row r="752" spans="2:8" ht="60" x14ac:dyDescent="0.25">
      <c r="B752" s="1" t="s">
        <v>2653</v>
      </c>
      <c r="C752" s="1" t="s">
        <v>2654</v>
      </c>
      <c r="D752" s="1" t="s">
        <v>2655</v>
      </c>
      <c r="E752" s="1" t="s">
        <v>555</v>
      </c>
      <c r="F752" s="1" t="s">
        <v>2656</v>
      </c>
      <c r="G752" s="2">
        <v>45498</v>
      </c>
      <c r="H752" s="1" t="str">
        <f>HYPERLINK("https://www.insiel.it/cms/societa-trasparente/09-bandi-di-gara-e-contratti/Atti_amministrazioni_aggiudicatrici/index_ori.html?pCig=918614028A","Atti della procedura")</f>
        <v>Atti della procedura</v>
      </c>
    </row>
    <row r="753" spans="2:8" ht="30" x14ac:dyDescent="0.25">
      <c r="B753" s="1" t="s">
        <v>2657</v>
      </c>
      <c r="C753" s="1" t="s">
        <v>2658</v>
      </c>
      <c r="D753" s="1" t="s">
        <v>1192</v>
      </c>
      <c r="E753" s="1" t="s">
        <v>1192</v>
      </c>
      <c r="F753" s="1" t="s">
        <v>2659</v>
      </c>
      <c r="G753" s="2">
        <v>28845.93</v>
      </c>
      <c r="H753" s="1" t="str">
        <f>HYPERLINK("https://www.insiel.it/cms/societa-trasparente/09-bandi-di-gara-e-contratti/Atti_amministrazioni_aggiudicatrici/index_ori.html?pCig=Y4235FB0AB","Atti della procedura")</f>
        <v>Atti della procedura</v>
      </c>
    </row>
    <row r="754" spans="2:8" x14ac:dyDescent="0.25">
      <c r="B754" s="1" t="s">
        <v>2660</v>
      </c>
      <c r="C754" s="1" t="s">
        <v>2661</v>
      </c>
      <c r="D754" s="1" t="s">
        <v>257</v>
      </c>
      <c r="E754" s="1" t="s">
        <v>257</v>
      </c>
      <c r="F754" s="1" t="s">
        <v>2662</v>
      </c>
      <c r="G754" s="2">
        <v>1034</v>
      </c>
      <c r="H754" s="1" t="str">
        <f>HYPERLINK("https://www.insiel.it/cms/societa-trasparente/09-bandi-di-gara-e-contratti/Atti_amministrazioni_aggiudicatrici/index_ori.html?pCig=Y7235F8A9F","Atti della procedura")</f>
        <v>Atti della procedura</v>
      </c>
    </row>
    <row r="755" spans="2:8" ht="30" x14ac:dyDescent="0.25">
      <c r="B755" s="1" t="s">
        <v>2663</v>
      </c>
      <c r="C755" s="1" t="s">
        <v>2664</v>
      </c>
      <c r="D755" s="1" t="s">
        <v>75</v>
      </c>
      <c r="E755" s="1" t="s">
        <v>75</v>
      </c>
      <c r="F755" s="1" t="s">
        <v>2665</v>
      </c>
      <c r="G755" s="2">
        <v>1488</v>
      </c>
      <c r="H755" s="1" t="str">
        <f>HYPERLINK("https://www.insiel.it/cms/societa-trasparente/09-bandi-di-gara-e-contratti/Atti_amministrazioni_aggiudicatrici/index_ori.html?pCig=YE835F7480","Atti della procedura")</f>
        <v>Atti della procedura</v>
      </c>
    </row>
    <row r="756" spans="2:8" ht="30" x14ac:dyDescent="0.25">
      <c r="B756" s="1" t="s">
        <v>2666</v>
      </c>
      <c r="C756" s="1" t="s">
        <v>78</v>
      </c>
      <c r="D756" s="1" t="s">
        <v>79</v>
      </c>
      <c r="E756" s="1" t="s">
        <v>79</v>
      </c>
      <c r="F756" s="1" t="s">
        <v>2667</v>
      </c>
      <c r="G756" s="2">
        <v>987.81</v>
      </c>
      <c r="H756" s="1" t="str">
        <f>HYPERLINK("https://www.insiel.it/cms/societa-trasparente/09-bandi-di-gara-e-contratti/Atti_amministrazioni_aggiudicatrici/index_ori.html?pCig=NO","Atti della procedura")</f>
        <v>Atti della procedura</v>
      </c>
    </row>
    <row r="757" spans="2:8" ht="60" x14ac:dyDescent="0.25">
      <c r="B757" s="1" t="s">
        <v>2668</v>
      </c>
      <c r="C757" s="1" t="s">
        <v>2669</v>
      </c>
      <c r="D757" s="1" t="s">
        <v>2670</v>
      </c>
      <c r="E757" s="1" t="s">
        <v>2671</v>
      </c>
      <c r="F757" s="1" t="s">
        <v>2672</v>
      </c>
      <c r="G757" s="2">
        <v>45000</v>
      </c>
      <c r="H757" s="1" t="str">
        <f>HYPERLINK("https://www.insiel.it/cms/societa-trasparente/09-bandi-di-gara-e-contratti/Atti_amministrazioni_aggiudicatrici/index_ori.html?pCig=918135342E","Atti della procedura")</f>
        <v>Atti della procedura</v>
      </c>
    </row>
    <row r="758" spans="2:8" ht="30" x14ac:dyDescent="0.25">
      <c r="B758" s="1" t="s">
        <v>2673</v>
      </c>
      <c r="C758" s="1" t="s">
        <v>2674</v>
      </c>
      <c r="D758" s="1" t="s">
        <v>1011</v>
      </c>
      <c r="E758" s="1" t="s">
        <v>1011</v>
      </c>
      <c r="F758" s="1" t="s">
        <v>2675</v>
      </c>
      <c r="G758" s="2">
        <v>650</v>
      </c>
      <c r="H758" s="1" t="str">
        <f>HYPERLINK("https://www.insiel.it/cms/societa-trasparente/09-bandi-di-gara-e-contratti/Atti_amministrazioni_aggiudicatrici/index_ori.html?pCig=Y9835F2321","Atti della procedura")</f>
        <v>Atti della procedura</v>
      </c>
    </row>
    <row r="759" spans="2:8" ht="45" x14ac:dyDescent="0.25">
      <c r="B759" s="1" t="s">
        <v>2676</v>
      </c>
      <c r="C759" s="1" t="s">
        <v>2677</v>
      </c>
      <c r="D759" s="1" t="s">
        <v>1719</v>
      </c>
      <c r="E759" s="1" t="s">
        <v>1719</v>
      </c>
      <c r="F759" s="1" t="s">
        <v>2678</v>
      </c>
      <c r="G759" s="2">
        <v>126.4</v>
      </c>
      <c r="H759" s="1" t="str">
        <f>HYPERLINK("https://www.insiel.it/cms/societa-trasparente/09-bandi-di-gara-e-contratti/Atti_amministrazioni_aggiudicatrici/index_ori.html?pCig=Y7A35EDE41","Atti della procedura")</f>
        <v>Atti della procedura</v>
      </c>
    </row>
    <row r="760" spans="2:8" ht="30" x14ac:dyDescent="0.25">
      <c r="B760" s="1" t="s">
        <v>2679</v>
      </c>
      <c r="C760" s="1" t="s">
        <v>2680</v>
      </c>
      <c r="D760" s="1" t="s">
        <v>2681</v>
      </c>
      <c r="E760" s="1" t="s">
        <v>2681</v>
      </c>
      <c r="F760" s="1" t="s">
        <v>2682</v>
      </c>
      <c r="G760" s="2">
        <v>1000</v>
      </c>
      <c r="H760" s="1" t="str">
        <f>HYPERLINK("https://www.insiel.it/cms/societa-trasparente/09-bandi-di-gara-e-contratti/Atti_amministrazioni_aggiudicatrici/index_ori.html?pCig=Y0435FF738","Atti della procedura")</f>
        <v>Atti della procedura</v>
      </c>
    </row>
    <row r="761" spans="2:8" ht="30" x14ac:dyDescent="0.25">
      <c r="B761" s="1" t="s">
        <v>2683</v>
      </c>
      <c r="C761" s="1" t="s">
        <v>78</v>
      </c>
      <c r="D761" s="1" t="s">
        <v>79</v>
      </c>
      <c r="E761" s="1" t="s">
        <v>79</v>
      </c>
      <c r="F761" s="1" t="s">
        <v>2684</v>
      </c>
      <c r="G761" s="2">
        <v>537.23</v>
      </c>
      <c r="H761" s="1" t="str">
        <f>HYPERLINK("https://www.insiel.it/cms/societa-trasparente/09-bandi-di-gara-e-contratti/Atti_amministrazioni_aggiudicatrici/index_ori.html?pCig=NO","Atti della procedura")</f>
        <v>Atti della procedura</v>
      </c>
    </row>
    <row r="762" spans="2:8" ht="45" x14ac:dyDescent="0.25">
      <c r="B762" s="1" t="s">
        <v>2685</v>
      </c>
      <c r="C762" s="1" t="s">
        <v>2686</v>
      </c>
      <c r="D762" s="1" t="s">
        <v>2232</v>
      </c>
      <c r="E762" s="1" t="s">
        <v>2232</v>
      </c>
      <c r="F762" s="1" t="s">
        <v>2687</v>
      </c>
      <c r="G762" s="2">
        <v>20000</v>
      </c>
      <c r="H762" s="1" t="str">
        <f>HYPERLINK("https://www.insiel.it/cms/societa-trasparente/09-bandi-di-gara-e-contratti/Atti_amministrazioni_aggiudicatrici/index_ori.html?pCig=Y0D35EAE3F","Atti della procedura")</f>
        <v>Atti della procedura</v>
      </c>
    </row>
    <row r="763" spans="2:8" ht="30" x14ac:dyDescent="0.25">
      <c r="B763" s="1" t="s">
        <v>2688</v>
      </c>
      <c r="C763" s="1" t="s">
        <v>78</v>
      </c>
      <c r="D763" s="1" t="s">
        <v>79</v>
      </c>
      <c r="E763" s="1" t="s">
        <v>79</v>
      </c>
      <c r="F763" s="1" t="s">
        <v>2689</v>
      </c>
      <c r="G763" s="2">
        <v>849.17</v>
      </c>
      <c r="H763" s="1" t="str">
        <f>HYPERLINK("https://www.insiel.it/cms/societa-trasparente/09-bandi-di-gara-e-contratti/Atti_amministrazioni_aggiudicatrici/index_ori.html?pCig=NO","Atti della procedura")</f>
        <v>Atti della procedura</v>
      </c>
    </row>
    <row r="764" spans="2:8" ht="30" x14ac:dyDescent="0.25">
      <c r="B764" s="1" t="s">
        <v>2690</v>
      </c>
      <c r="C764" s="1" t="s">
        <v>2691</v>
      </c>
      <c r="D764" s="1" t="s">
        <v>841</v>
      </c>
      <c r="E764" s="1" t="s">
        <v>841</v>
      </c>
      <c r="F764" s="1" t="s">
        <v>2692</v>
      </c>
      <c r="G764" s="2">
        <v>30800</v>
      </c>
      <c r="H764" s="1" t="str">
        <f>HYPERLINK("https://www.insiel.it/cms/societa-trasparente/09-bandi-di-gara-e-contratti/Atti_amministrazioni_aggiudicatrici/index_ori.html?pCig=YDD35EAB7B","Atti della procedura")</f>
        <v>Atti della procedura</v>
      </c>
    </row>
    <row r="765" spans="2:8" ht="30" x14ac:dyDescent="0.25">
      <c r="B765" s="1" t="s">
        <v>2693</v>
      </c>
      <c r="C765" s="1" t="s">
        <v>2694</v>
      </c>
      <c r="D765" s="1" t="s">
        <v>2695</v>
      </c>
      <c r="E765" s="1" t="s">
        <v>2695</v>
      </c>
      <c r="F765" s="1" t="s">
        <v>2696</v>
      </c>
      <c r="G765" s="2">
        <v>179</v>
      </c>
      <c r="H765" s="1" t="str">
        <f>HYPERLINK("https://www.insiel.it/cms/societa-trasparente/09-bandi-di-gara-e-contratti/Atti_amministrazioni_aggiudicatrici/index_ori.html?pCig=Y1235EA8BB","Atti della procedura")</f>
        <v>Atti della procedura</v>
      </c>
    </row>
    <row r="766" spans="2:8" x14ac:dyDescent="0.25">
      <c r="B766" s="1" t="s">
        <v>2697</v>
      </c>
      <c r="C766" s="1" t="s">
        <v>2698</v>
      </c>
      <c r="D766" s="1" t="s">
        <v>2699</v>
      </c>
      <c r="E766" s="1" t="s">
        <v>2699</v>
      </c>
      <c r="F766" s="1" t="s">
        <v>2700</v>
      </c>
      <c r="G766" s="2">
        <v>1000</v>
      </c>
      <c r="H766" s="1" t="str">
        <f>HYPERLINK("https://www.insiel.it/cms/societa-trasparente/09-bandi-di-gara-e-contratti/Atti_amministrazioni_aggiudicatrici/index_ori.html?pCig=Y4435E32D3","Atti della procedura")</f>
        <v>Atti della procedura</v>
      </c>
    </row>
    <row r="767" spans="2:8" ht="45" x14ac:dyDescent="0.25">
      <c r="B767" s="1" t="s">
        <v>2701</v>
      </c>
      <c r="C767" s="1" t="s">
        <v>2702</v>
      </c>
      <c r="D767" s="1" t="s">
        <v>2703</v>
      </c>
      <c r="E767" s="1" t="s">
        <v>2704</v>
      </c>
      <c r="F767" s="1" t="s">
        <v>2705</v>
      </c>
      <c r="G767" s="2">
        <v>400</v>
      </c>
      <c r="H767" s="1" t="str">
        <f>HYPERLINK("https://www.insiel.it/cms/societa-trasparente/09-bandi-di-gara-e-contratti/Atti_amministrazioni_aggiudicatrici/index_ori.html?pCig=Y0D35E6D89","Atti della procedura")</f>
        <v>Atti della procedura</v>
      </c>
    </row>
    <row r="768" spans="2:8" ht="45" x14ac:dyDescent="0.25">
      <c r="B768" s="1" t="s">
        <v>2706</v>
      </c>
      <c r="C768" s="1" t="s">
        <v>2707</v>
      </c>
      <c r="D768" s="1" t="s">
        <v>2708</v>
      </c>
      <c r="E768" s="1" t="s">
        <v>2709</v>
      </c>
      <c r="F768" s="1" t="s">
        <v>2710</v>
      </c>
      <c r="G768" s="2">
        <v>54000</v>
      </c>
      <c r="H768" s="1" t="str">
        <f>HYPERLINK("https://www.insiel.it/cms/societa-trasparente/09-bandi-di-gara-e-contratti/Atti_amministrazioni_aggiudicatrici/index_ori.html?pCig=9174598DC4","Atti della procedura")</f>
        <v>Atti della procedura</v>
      </c>
    </row>
    <row r="769" spans="2:8" ht="30" x14ac:dyDescent="0.25">
      <c r="B769" s="1" t="s">
        <v>2711</v>
      </c>
      <c r="C769" s="1" t="s">
        <v>2712</v>
      </c>
      <c r="D769" s="1" t="s">
        <v>75</v>
      </c>
      <c r="E769" s="1" t="s">
        <v>75</v>
      </c>
      <c r="F769" s="1" t="s">
        <v>2713</v>
      </c>
      <c r="G769" s="2">
        <v>1728</v>
      </c>
      <c r="H769" s="1" t="str">
        <f>HYPERLINK("https://www.insiel.it/cms/societa-trasparente/09-bandi-di-gara-e-contratti/Atti_amministrazioni_aggiudicatrici/index_ori.html?pCig=Y9035E6F82","Atti della procedura")</f>
        <v>Atti della procedura</v>
      </c>
    </row>
    <row r="770" spans="2:8" ht="30" x14ac:dyDescent="0.25">
      <c r="B770" s="1" t="s">
        <v>2714</v>
      </c>
      <c r="C770" s="1" t="s">
        <v>78</v>
      </c>
      <c r="D770" s="1" t="s">
        <v>79</v>
      </c>
      <c r="E770" s="1" t="s">
        <v>79</v>
      </c>
      <c r="F770" s="1" t="s">
        <v>2715</v>
      </c>
      <c r="G770" s="2">
        <v>727.86</v>
      </c>
      <c r="H770" s="1" t="str">
        <f>HYPERLINK("https://www.insiel.it/cms/societa-trasparente/09-bandi-di-gara-e-contratti/Atti_amministrazioni_aggiudicatrici/index_ori.html?pCig=NO","Atti della procedura")</f>
        <v>Atti della procedura</v>
      </c>
    </row>
    <row r="771" spans="2:8" ht="45" x14ac:dyDescent="0.25">
      <c r="B771" s="1" t="s">
        <v>2716</v>
      </c>
      <c r="C771" s="1" t="s">
        <v>2717</v>
      </c>
      <c r="D771" s="1" t="s">
        <v>1119</v>
      </c>
      <c r="E771" s="1" t="s">
        <v>1119</v>
      </c>
      <c r="F771" s="1" t="s">
        <v>2718</v>
      </c>
      <c r="G771" s="2">
        <v>15792.07</v>
      </c>
      <c r="H771" s="1" t="str">
        <f>HYPERLINK("https://www.insiel.it/cms/societa-trasparente/09-bandi-di-gara-e-contratti/Atti_amministrazioni_aggiudicatrici/index_ori.html?pCig=Y7735E39B5","Atti della procedura")</f>
        <v>Atti della procedura</v>
      </c>
    </row>
    <row r="772" spans="2:8" x14ac:dyDescent="0.25">
      <c r="B772" s="1" t="s">
        <v>2719</v>
      </c>
      <c r="C772" s="1" t="s">
        <v>2720</v>
      </c>
      <c r="D772" s="1" t="s">
        <v>1506</v>
      </c>
      <c r="E772" s="1" t="s">
        <v>1506</v>
      </c>
      <c r="F772" s="1" t="s">
        <v>2721</v>
      </c>
      <c r="G772" s="2">
        <v>528.1</v>
      </c>
      <c r="H772" s="1" t="str">
        <f>HYPERLINK("https://www.insiel.it/cms/societa-trasparente/09-bandi-di-gara-e-contratti/Atti_amministrazioni_aggiudicatrici/index_ori.html?pCig=Y1935E2B28","Atti della procedura")</f>
        <v>Atti della procedura</v>
      </c>
    </row>
    <row r="773" spans="2:8" ht="30" x14ac:dyDescent="0.25">
      <c r="B773" s="1" t="s">
        <v>2722</v>
      </c>
      <c r="C773" s="1" t="s">
        <v>2723</v>
      </c>
      <c r="D773" s="1" t="s">
        <v>466</v>
      </c>
      <c r="E773" s="1" t="s">
        <v>466</v>
      </c>
      <c r="F773" s="1" t="s">
        <v>2724</v>
      </c>
      <c r="G773" s="2">
        <v>1260</v>
      </c>
      <c r="H773" s="1" t="str">
        <f>HYPERLINK("https://www.insiel.it/cms/societa-trasparente/09-bandi-di-gara-e-contratti/Atti_amministrazioni_aggiudicatrici/index_ori.html?pCig=Y7135DB4B5","Atti della procedura")</f>
        <v>Atti della procedura</v>
      </c>
    </row>
    <row r="774" spans="2:8" x14ac:dyDescent="0.25">
      <c r="B774" s="1" t="s">
        <v>2725</v>
      </c>
      <c r="C774" s="1" t="s">
        <v>2726</v>
      </c>
      <c r="D774" s="1" t="s">
        <v>2727</v>
      </c>
      <c r="E774" s="1" t="s">
        <v>2727</v>
      </c>
      <c r="F774" s="1" t="s">
        <v>2728</v>
      </c>
      <c r="G774" s="2">
        <v>325</v>
      </c>
      <c r="H774" s="1" t="str">
        <f>HYPERLINK("https://www.insiel.it/cms/societa-trasparente/09-bandi-di-gara-e-contratti/Atti_amministrazioni_aggiudicatrici/index_ori.html?pCig=Y3035E0B1E","Atti della procedura")</f>
        <v>Atti della procedura</v>
      </c>
    </row>
    <row r="775" spans="2:8" ht="30" x14ac:dyDescent="0.25">
      <c r="B775" s="1" t="s">
        <v>2729</v>
      </c>
      <c r="C775" s="1" t="s">
        <v>2730</v>
      </c>
      <c r="D775" s="1" t="s">
        <v>2731</v>
      </c>
      <c r="E775" s="1" t="s">
        <v>2731</v>
      </c>
      <c r="F775" s="1" t="s">
        <v>2732</v>
      </c>
      <c r="G775" s="2">
        <v>4000</v>
      </c>
      <c r="H775" s="1" t="str">
        <f>HYPERLINK("https://www.insiel.it/cms/societa-trasparente/09-bandi-di-gara-e-contratti/Atti_amministrazioni_aggiudicatrici/index_ori.html?pCig=Y3535DF008","Atti della procedura")</f>
        <v>Atti della procedura</v>
      </c>
    </row>
    <row r="776" spans="2:8" ht="45" x14ac:dyDescent="0.25">
      <c r="B776" s="1" t="s">
        <v>2733</v>
      </c>
      <c r="C776" s="1" t="s">
        <v>2734</v>
      </c>
      <c r="D776" s="1" t="s">
        <v>95</v>
      </c>
      <c r="E776" s="1" t="s">
        <v>95</v>
      </c>
      <c r="F776" s="1" t="s">
        <v>2735</v>
      </c>
      <c r="G776" s="2">
        <v>9692.6</v>
      </c>
      <c r="H776" s="1" t="str">
        <f>HYPERLINK("https://www.insiel.it/cms/societa-trasparente/09-bandi-di-gara-e-contratti/Atti_amministrazioni_aggiudicatrici/index_ori.html?pCig=Y6735DD745","Atti della procedura")</f>
        <v>Atti della procedura</v>
      </c>
    </row>
    <row r="777" spans="2:8" ht="45" x14ac:dyDescent="0.25">
      <c r="B777" s="1" t="s">
        <v>2736</v>
      </c>
      <c r="C777" s="1" t="s">
        <v>2737</v>
      </c>
      <c r="D777" s="1" t="s">
        <v>2738</v>
      </c>
      <c r="E777" s="1" t="s">
        <v>2738</v>
      </c>
      <c r="F777" s="1" t="s">
        <v>2739</v>
      </c>
      <c r="G777" s="2">
        <v>34125</v>
      </c>
      <c r="H777" s="1" t="str">
        <f>HYPERLINK("https://www.insiel.it/cms/societa-trasparente/09-bandi-di-gara-e-contratti/Atti_amministrazioni_aggiudicatrici/index_ori.html?pCig=YCA35DA675","Atti della procedura")</f>
        <v>Atti della procedura</v>
      </c>
    </row>
    <row r="778" spans="2:8" x14ac:dyDescent="0.25">
      <c r="B778" s="1" t="s">
        <v>2740</v>
      </c>
      <c r="C778" s="1" t="s">
        <v>2741</v>
      </c>
      <c r="D778" s="1" t="s">
        <v>2430</v>
      </c>
      <c r="E778" s="1" t="s">
        <v>2430</v>
      </c>
      <c r="F778" s="1" t="s">
        <v>2742</v>
      </c>
      <c r="G778" s="2">
        <v>1992</v>
      </c>
      <c r="H778" s="1" t="str">
        <f>HYPERLINK("https://www.insiel.it/cms/societa-trasparente/09-bandi-di-gara-e-contratti/Atti_amministrazioni_aggiudicatrici/index_ori.html?pCig=Y4B35DAF5E","Atti della procedura")</f>
        <v>Atti della procedura</v>
      </c>
    </row>
    <row r="779" spans="2:8" ht="45" x14ac:dyDescent="0.25">
      <c r="B779" s="1" t="s">
        <v>2743</v>
      </c>
      <c r="C779" s="1" t="s">
        <v>2744</v>
      </c>
      <c r="D779" s="1" t="s">
        <v>2745</v>
      </c>
      <c r="E779" s="1" t="s">
        <v>1288</v>
      </c>
      <c r="F779" s="1" t="s">
        <v>2746</v>
      </c>
      <c r="G779" s="2">
        <v>780</v>
      </c>
      <c r="H779" s="1" t="str">
        <f>HYPERLINK("https://www.insiel.it/cms/societa-trasparente/09-bandi-di-gara-e-contratti/Atti_amministrazioni_aggiudicatrici/index_ori.html?pCig=YF435DA021","Atti della procedura")</f>
        <v>Atti della procedura</v>
      </c>
    </row>
    <row r="780" spans="2:8" ht="60" x14ac:dyDescent="0.25">
      <c r="B780" s="1" t="s">
        <v>2747</v>
      </c>
      <c r="C780" s="1" t="s">
        <v>2748</v>
      </c>
      <c r="D780" s="1" t="s">
        <v>2749</v>
      </c>
      <c r="E780" s="1" t="s">
        <v>2749</v>
      </c>
      <c r="F780" s="1" t="s">
        <v>2750</v>
      </c>
      <c r="G780" s="2">
        <v>2009.4</v>
      </c>
      <c r="H780" s="1" t="str">
        <f>HYPERLINK("https://www.insiel.it/cms/societa-trasparente/09-bandi-di-gara-e-contratti/Atti_amministrazioni_aggiudicatrici/index_ori.html?pCig=Y3C36083D0","Atti della procedura")</f>
        <v>Atti della procedura</v>
      </c>
    </row>
    <row r="781" spans="2:8" ht="30" x14ac:dyDescent="0.25">
      <c r="B781" s="1" t="s">
        <v>2751</v>
      </c>
      <c r="C781" s="1" t="s">
        <v>2752</v>
      </c>
      <c r="D781" s="1" t="s">
        <v>327</v>
      </c>
      <c r="E781" s="1" t="s">
        <v>327</v>
      </c>
      <c r="F781" s="1" t="s">
        <v>2753</v>
      </c>
      <c r="G781" s="2">
        <v>800</v>
      </c>
      <c r="H781" s="1" t="str">
        <f>HYPERLINK("https://www.insiel.it/cms/societa-trasparente/09-bandi-di-gara-e-contratti/Atti_amministrazioni_aggiudicatrici/index_ori.html?pCig=Y5235E8CE1","Atti della procedura")</f>
        <v>Atti della procedura</v>
      </c>
    </row>
    <row r="782" spans="2:8" ht="30" x14ac:dyDescent="0.25">
      <c r="B782" s="1" t="s">
        <v>2754</v>
      </c>
      <c r="C782" s="1" t="s">
        <v>2755</v>
      </c>
      <c r="D782" s="1" t="s">
        <v>2756</v>
      </c>
      <c r="E782" s="1" t="s">
        <v>123</v>
      </c>
      <c r="F782" s="1" t="s">
        <v>2757</v>
      </c>
      <c r="G782" s="2">
        <v>124932.4</v>
      </c>
      <c r="H782" s="1" t="str">
        <f>HYPERLINK("https://www.insiel.it/cms/societa-trasparente/09-bandi-di-gara-e-contratti/Atti_amministrazioni_aggiudicatrici/index_ori.html?pCig=9218811380","Atti della procedura")</f>
        <v>Atti della procedura</v>
      </c>
    </row>
    <row r="783" spans="2:8" x14ac:dyDescent="0.25">
      <c r="B783" s="1" t="s">
        <v>2758</v>
      </c>
      <c r="C783" s="1" t="s">
        <v>2759</v>
      </c>
      <c r="D783" s="1" t="s">
        <v>35</v>
      </c>
      <c r="E783" s="1" t="s">
        <v>35</v>
      </c>
      <c r="F783" s="1" t="s">
        <v>2760</v>
      </c>
      <c r="G783" s="2">
        <v>13634</v>
      </c>
      <c r="H783" s="1" t="str">
        <f>HYPERLINK("https://www.insiel.it/cms/societa-trasparente/09-bandi-di-gara-e-contratti/Atti_amministrazioni_aggiudicatrici/index_ori.html?pCig=YB435D1C2A","Atti della procedura")</f>
        <v>Atti della procedura</v>
      </c>
    </row>
    <row r="784" spans="2:8" ht="30" x14ac:dyDescent="0.25">
      <c r="B784" s="1" t="s">
        <v>2761</v>
      </c>
      <c r="C784" s="1" t="s">
        <v>78</v>
      </c>
      <c r="D784" s="1" t="s">
        <v>79</v>
      </c>
      <c r="E784" s="1" t="s">
        <v>79</v>
      </c>
      <c r="F784" s="1" t="s">
        <v>2762</v>
      </c>
      <c r="G784" s="2">
        <v>1091.79</v>
      </c>
      <c r="H784" s="1" t="str">
        <f>HYPERLINK("https://www.insiel.it/cms/societa-trasparente/09-bandi-di-gara-e-contratti/Atti_amministrazioni_aggiudicatrici/index_ori.html?pCig=NO","Atti della procedura")</f>
        <v>Atti della procedura</v>
      </c>
    </row>
    <row r="785" spans="2:8" x14ac:dyDescent="0.25">
      <c r="B785" s="1" t="s">
        <v>2763</v>
      </c>
      <c r="C785" s="1" t="s">
        <v>2764</v>
      </c>
      <c r="D785" s="1" t="s">
        <v>905</v>
      </c>
      <c r="E785" s="1" t="s">
        <v>905</v>
      </c>
      <c r="F785" s="1" t="s">
        <v>2765</v>
      </c>
      <c r="G785" s="2">
        <v>792</v>
      </c>
      <c r="H785" s="1" t="str">
        <f>HYPERLINK("https://www.insiel.it/cms/societa-trasparente/09-bandi-di-gara-e-contratti/Atti_amministrazioni_aggiudicatrici/index_ori.html?pCig=YC635E1CFF","Atti della procedura")</f>
        <v>Atti della procedura</v>
      </c>
    </row>
    <row r="786" spans="2:8" x14ac:dyDescent="0.25">
      <c r="B786" s="1" t="s">
        <v>2766</v>
      </c>
      <c r="C786" s="1" t="s">
        <v>2767</v>
      </c>
      <c r="D786" s="1" t="s">
        <v>281</v>
      </c>
      <c r="E786" s="1" t="s">
        <v>281</v>
      </c>
      <c r="F786" s="1" t="s">
        <v>2768</v>
      </c>
      <c r="G786" s="2">
        <v>4056.07</v>
      </c>
      <c r="H786" s="1" t="str">
        <f>HYPERLINK("https://www.insiel.it/cms/societa-trasparente/09-bandi-di-gara-e-contratti/Atti_amministrazioni_aggiudicatrici/index_ori.html?pCig=Y1F35D1E2A","Atti della procedura")</f>
        <v>Atti della procedura</v>
      </c>
    </row>
    <row r="787" spans="2:8" ht="45" x14ac:dyDescent="0.25">
      <c r="B787" s="1" t="s">
        <v>2769</v>
      </c>
      <c r="C787" s="1" t="s">
        <v>2770</v>
      </c>
      <c r="D787" s="1" t="s">
        <v>2771</v>
      </c>
      <c r="E787" s="1" t="s">
        <v>2771</v>
      </c>
      <c r="F787" s="1" t="s">
        <v>2772</v>
      </c>
      <c r="G787" s="2">
        <v>2400</v>
      </c>
      <c r="H787" s="1" t="str">
        <f>HYPERLINK("https://www.insiel.it/cms/societa-trasparente/09-bandi-di-gara-e-contratti/Atti_amministrazioni_aggiudicatrici/index_ori.html?pCig=Y1735CB9F6","Atti della procedura")</f>
        <v>Atti della procedura</v>
      </c>
    </row>
    <row r="788" spans="2:8" x14ac:dyDescent="0.25">
      <c r="B788" s="1" t="s">
        <v>2773</v>
      </c>
      <c r="C788" s="1" t="s">
        <v>2774</v>
      </c>
      <c r="D788" s="1" t="s">
        <v>459</v>
      </c>
      <c r="E788" s="1" t="s">
        <v>459</v>
      </c>
      <c r="F788" s="1" t="s">
        <v>2775</v>
      </c>
      <c r="G788" s="2">
        <v>230</v>
      </c>
      <c r="H788" s="1" t="str">
        <f>HYPERLINK("https://www.insiel.it/cms/societa-trasparente/09-bandi-di-gara-e-contratti/Atti_amministrazioni_aggiudicatrici/index_ori.html?pCig=Y2D35C6D88","Atti della procedura")</f>
        <v>Atti della procedura</v>
      </c>
    </row>
    <row r="789" spans="2:8" ht="30" x14ac:dyDescent="0.25">
      <c r="B789" s="1" t="s">
        <v>2776</v>
      </c>
      <c r="C789" s="1" t="s">
        <v>2777</v>
      </c>
      <c r="D789" s="1" t="s">
        <v>311</v>
      </c>
      <c r="E789" s="1" t="s">
        <v>311</v>
      </c>
      <c r="F789" s="1" t="s">
        <v>2778</v>
      </c>
      <c r="G789" s="2">
        <v>14800</v>
      </c>
      <c r="H789" s="1" t="str">
        <f>HYPERLINK("https://www.insiel.it/cms/societa-trasparente/09-bandi-di-gara-e-contratti/Atti_amministrazioni_aggiudicatrici/index_ori.html?pCig=Y3E35C2E76","Atti della procedura")</f>
        <v>Atti della procedura</v>
      </c>
    </row>
    <row r="790" spans="2:8" x14ac:dyDescent="0.25">
      <c r="B790" s="1" t="s">
        <v>2779</v>
      </c>
      <c r="C790" s="1" t="s">
        <v>2780</v>
      </c>
      <c r="D790" s="1" t="s">
        <v>2781</v>
      </c>
      <c r="E790" s="1" t="s">
        <v>2781</v>
      </c>
      <c r="F790" s="1" t="s">
        <v>2782</v>
      </c>
      <c r="G790" s="2">
        <v>260.24</v>
      </c>
      <c r="H790" s="1" t="str">
        <f>HYPERLINK("https://www.insiel.it/cms/societa-trasparente/09-bandi-di-gara-e-contratti/Atti_amministrazioni_aggiudicatrici/index_ori.html?pCig=YCD35C6F7A","Atti della procedura")</f>
        <v>Atti della procedura</v>
      </c>
    </row>
    <row r="791" spans="2:8" ht="45" x14ac:dyDescent="0.25">
      <c r="B791" s="1" t="s">
        <v>2783</v>
      </c>
      <c r="C791" s="1" t="s">
        <v>2784</v>
      </c>
      <c r="D791" s="1" t="s">
        <v>2785</v>
      </c>
      <c r="E791" s="1" t="s">
        <v>2785</v>
      </c>
      <c r="F791" s="1" t="s">
        <v>2786</v>
      </c>
      <c r="G791" s="2">
        <v>495</v>
      </c>
      <c r="H791" s="1" t="str">
        <f>HYPERLINK("https://www.insiel.it/cms/societa-trasparente/09-bandi-di-gara-e-contratti/Atti_amministrazioni_aggiudicatrici/index_ori.html?pCig=Y2A35C5EFF","Atti della procedura")</f>
        <v>Atti della procedura</v>
      </c>
    </row>
    <row r="792" spans="2:8" x14ac:dyDescent="0.25">
      <c r="B792" s="1" t="s">
        <v>2787</v>
      </c>
      <c r="C792" s="1" t="s">
        <v>2788</v>
      </c>
      <c r="D792" s="1" t="s">
        <v>897</v>
      </c>
      <c r="E792" s="1" t="s">
        <v>897</v>
      </c>
      <c r="F792" s="1" t="s">
        <v>2789</v>
      </c>
      <c r="G792" s="2">
        <v>842.47</v>
      </c>
      <c r="H792" s="1" t="str">
        <f>HYPERLINK("https://www.insiel.it/cms/societa-trasparente/09-bandi-di-gara-e-contratti/Atti_amministrazioni_aggiudicatrici/index_ori.html?pCig=YD135C5033","Atti della procedura")</f>
        <v>Atti della procedura</v>
      </c>
    </row>
    <row r="793" spans="2:8" x14ac:dyDescent="0.25">
      <c r="B793" s="1" t="s">
        <v>2790</v>
      </c>
      <c r="C793" s="1" t="s">
        <v>2791</v>
      </c>
      <c r="D793" s="1" t="s">
        <v>1267</v>
      </c>
      <c r="E793" s="1" t="s">
        <v>1267</v>
      </c>
      <c r="F793" s="1" t="s">
        <v>2792</v>
      </c>
      <c r="G793" s="2">
        <v>80000</v>
      </c>
      <c r="H793" s="1" t="str">
        <f>HYPERLINK("https://www.insiel.it/cms/societa-trasparente/09-bandi-di-gara-e-contratti/Atti_amministrazioni_aggiudicatrici/index_ori.html?pCig=9160841524","Atti della procedura")</f>
        <v>Atti della procedura</v>
      </c>
    </row>
    <row r="794" spans="2:8" x14ac:dyDescent="0.25">
      <c r="B794" s="1" t="s">
        <v>2793</v>
      </c>
      <c r="C794" s="1" t="s">
        <v>2794</v>
      </c>
      <c r="D794" s="1" t="s">
        <v>2232</v>
      </c>
      <c r="E794" s="1" t="s">
        <v>2232</v>
      </c>
      <c r="F794" s="1" t="s">
        <v>2795</v>
      </c>
      <c r="G794" s="2">
        <v>19334</v>
      </c>
      <c r="H794" s="1" t="str">
        <f>HYPERLINK("https://www.insiel.it/cms/societa-trasparente/09-bandi-di-gara-e-contratti/Atti_amministrazioni_aggiudicatrici/index_ori.html?pCig=YBB35C6F87","Atti della procedura")</f>
        <v>Atti della procedura</v>
      </c>
    </row>
    <row r="795" spans="2:8" ht="45" x14ac:dyDescent="0.25">
      <c r="B795" s="1" t="s">
        <v>2796</v>
      </c>
      <c r="C795" s="1" t="s">
        <v>2797</v>
      </c>
      <c r="D795" s="1" t="s">
        <v>2798</v>
      </c>
      <c r="E795" s="1" t="s">
        <v>2798</v>
      </c>
      <c r="F795" s="1" t="s">
        <v>2799</v>
      </c>
      <c r="G795" s="2">
        <v>1717</v>
      </c>
      <c r="H795" s="1" t="str">
        <f>HYPERLINK("https://www.insiel.it/cms/societa-trasparente/09-bandi-di-gara-e-contratti/Atti_amministrazioni_aggiudicatrici/index_ori.html?pCig=Y0D35C2A14","Atti della procedura")</f>
        <v>Atti della procedura</v>
      </c>
    </row>
    <row r="796" spans="2:8" x14ac:dyDescent="0.25">
      <c r="B796" s="1" t="s">
        <v>2800</v>
      </c>
      <c r="C796" s="1" t="s">
        <v>2801</v>
      </c>
      <c r="D796" s="1" t="s">
        <v>2802</v>
      </c>
      <c r="E796" s="1" t="s">
        <v>2802</v>
      </c>
      <c r="F796" s="1" t="s">
        <v>2803</v>
      </c>
      <c r="G796" s="2">
        <v>9040</v>
      </c>
      <c r="H796" s="1" t="str">
        <f>HYPERLINK("https://www.insiel.it/cms/societa-trasparente/09-bandi-di-gara-e-contratti/Atti_amministrazioni_aggiudicatrici/index_ori.html?pCig=Y3835F57B1","Atti della procedura")</f>
        <v>Atti della procedura</v>
      </c>
    </row>
    <row r="797" spans="2:8" ht="45" x14ac:dyDescent="0.25">
      <c r="B797" s="1" t="s">
        <v>2804</v>
      </c>
      <c r="C797" s="1" t="s">
        <v>2805</v>
      </c>
      <c r="D797" s="1" t="s">
        <v>530</v>
      </c>
      <c r="E797" s="1" t="s">
        <v>530</v>
      </c>
      <c r="F797" s="1" t="s">
        <v>2806</v>
      </c>
      <c r="G797" s="2">
        <v>198</v>
      </c>
      <c r="H797" s="1" t="str">
        <f>HYPERLINK("https://www.insiel.it/cms/societa-trasparente/09-bandi-di-gara-e-contratti/Atti_amministrazioni_aggiudicatrici/index_ori.html?pCig=Y6C35BC243","Atti della procedura")</f>
        <v>Atti della procedura</v>
      </c>
    </row>
    <row r="798" spans="2:8" ht="30" x14ac:dyDescent="0.25">
      <c r="B798" s="1" t="s">
        <v>2807</v>
      </c>
      <c r="C798" s="1" t="s">
        <v>2808</v>
      </c>
      <c r="D798" s="1" t="s">
        <v>1011</v>
      </c>
      <c r="E798" s="1" t="s">
        <v>1011</v>
      </c>
      <c r="F798" s="1" t="s">
        <v>2809</v>
      </c>
      <c r="G798" s="2">
        <v>113650</v>
      </c>
      <c r="H798" s="1" t="str">
        <f>HYPERLINK("https://www.insiel.it/cms/societa-trasparente/09-bandi-di-gara-e-contratti/Atti_amministrazioni_aggiudicatrici/index_ori.html?pCig=91538869B0","Atti della procedura")</f>
        <v>Atti della procedura</v>
      </c>
    </row>
    <row r="799" spans="2:8" ht="30" x14ac:dyDescent="0.25">
      <c r="B799" s="1" t="s">
        <v>2810</v>
      </c>
      <c r="C799" s="1" t="s">
        <v>2811</v>
      </c>
      <c r="D799" s="1" t="s">
        <v>27</v>
      </c>
      <c r="E799" s="1" t="s">
        <v>27</v>
      </c>
      <c r="F799" s="1" t="s">
        <v>2812</v>
      </c>
      <c r="G799" s="2">
        <v>22310</v>
      </c>
      <c r="H799" s="1" t="str">
        <f>HYPERLINK("https://www.insiel.it/cms/societa-trasparente/09-bandi-di-gara-e-contratti/Atti_amministrazioni_aggiudicatrici/index_ori.html?pCig=YBA35C28AA","Atti della procedura")</f>
        <v>Atti della procedura</v>
      </c>
    </row>
    <row r="800" spans="2:8" ht="60" x14ac:dyDescent="0.25">
      <c r="B800" s="1" t="s">
        <v>2813</v>
      </c>
      <c r="C800" s="1" t="s">
        <v>2814</v>
      </c>
      <c r="D800" s="1" t="s">
        <v>1087</v>
      </c>
      <c r="E800" s="1" t="s">
        <v>1087</v>
      </c>
      <c r="F800" s="1" t="s">
        <v>2815</v>
      </c>
      <c r="G800" s="2">
        <v>2700</v>
      </c>
      <c r="H800" s="1" t="str">
        <f>HYPERLINK("https://www.insiel.it/cms/societa-trasparente/09-bandi-di-gara-e-contratti/Atti_amministrazioni_aggiudicatrici/index_ori.html?pCig=Y5B35B3179","Atti della procedura")</f>
        <v>Atti della procedura</v>
      </c>
    </row>
    <row r="801" spans="2:8" x14ac:dyDescent="0.25">
      <c r="B801" s="1" t="s">
        <v>2816</v>
      </c>
      <c r="C801" s="1" t="s">
        <v>2817</v>
      </c>
      <c r="D801" s="1" t="s">
        <v>603</v>
      </c>
      <c r="E801" s="1" t="s">
        <v>603</v>
      </c>
      <c r="F801" s="1" t="s">
        <v>2818</v>
      </c>
      <c r="G801" s="2">
        <v>240.8</v>
      </c>
      <c r="H801" s="1" t="str">
        <f>HYPERLINK("https://www.insiel.it/cms/societa-trasparente/09-bandi-di-gara-e-contratti/Atti_amministrazioni_aggiudicatrici/index_ori.html?pCig=Y9635AFDB9","Atti della procedura")</f>
        <v>Atti della procedura</v>
      </c>
    </row>
    <row r="802" spans="2:8" ht="45" x14ac:dyDescent="0.25">
      <c r="B802" s="1" t="s">
        <v>2819</v>
      </c>
      <c r="C802" s="1" t="s">
        <v>2820</v>
      </c>
      <c r="D802" s="1" t="s">
        <v>27</v>
      </c>
      <c r="E802" s="1" t="s">
        <v>27</v>
      </c>
      <c r="F802" s="1" t="s">
        <v>2821</v>
      </c>
      <c r="G802" s="2">
        <v>5000</v>
      </c>
      <c r="H802" s="1" t="str">
        <f>HYPERLINK("https://www.insiel.it/cms/societa-trasparente/09-bandi-di-gara-e-contratti/Atti_amministrazioni_aggiudicatrici/index_ori.html?pCig=YA335AEE99","Atti della procedura")</f>
        <v>Atti della procedura</v>
      </c>
    </row>
    <row r="803" spans="2:8" x14ac:dyDescent="0.25">
      <c r="B803" s="1" t="s">
        <v>2822</v>
      </c>
      <c r="C803" s="1" t="s">
        <v>2823</v>
      </c>
      <c r="D803" s="1" t="s">
        <v>223</v>
      </c>
      <c r="E803" s="1" t="s">
        <v>223</v>
      </c>
      <c r="F803" s="1" t="s">
        <v>2824</v>
      </c>
      <c r="G803" s="2">
        <v>150</v>
      </c>
      <c r="H803" s="1" t="str">
        <f>HYPERLINK("https://www.insiel.it/cms/societa-trasparente/09-bandi-di-gara-e-contratti/Atti_amministrazioni_aggiudicatrici/index_ori.html?pCig=Y043993F1C","Atti della procedura")</f>
        <v>Atti della procedura</v>
      </c>
    </row>
    <row r="804" spans="2:8" ht="30" x14ac:dyDescent="0.25">
      <c r="B804" s="1" t="s">
        <v>2825</v>
      </c>
      <c r="C804" s="1" t="s">
        <v>2826</v>
      </c>
      <c r="D804" s="1" t="s">
        <v>2827</v>
      </c>
      <c r="E804" s="1" t="s">
        <v>2827</v>
      </c>
      <c r="F804" s="1" t="s">
        <v>2828</v>
      </c>
      <c r="G804" s="2">
        <v>459</v>
      </c>
      <c r="H804" s="1" t="str">
        <f>HYPERLINK("https://www.insiel.it/cms/societa-trasparente/09-bandi-di-gara-e-contratti/Atti_amministrazioni_aggiudicatrici/index_ori.html?pCig=Y1C35AD6F5","Atti della procedura")</f>
        <v>Atti della procedura</v>
      </c>
    </row>
    <row r="805" spans="2:8" x14ac:dyDescent="0.25">
      <c r="B805" s="1" t="s">
        <v>2829</v>
      </c>
      <c r="C805" s="1" t="s">
        <v>2830</v>
      </c>
      <c r="D805" s="1" t="s">
        <v>2831</v>
      </c>
      <c r="E805" s="1" t="s">
        <v>2831</v>
      </c>
      <c r="F805" s="1" t="s">
        <v>2832</v>
      </c>
      <c r="G805" s="2">
        <v>2000</v>
      </c>
      <c r="H805" s="1" t="str">
        <f>HYPERLINK("https://www.insiel.it/cms/societa-trasparente/09-bandi-di-gara-e-contratti/Atti_amministrazioni_aggiudicatrici/index_ori.html?pCig=Z8135A7E7C","Atti della procedura")</f>
        <v>Atti della procedura</v>
      </c>
    </row>
    <row r="806" spans="2:8" x14ac:dyDescent="0.25">
      <c r="B806" s="1" t="s">
        <v>2833</v>
      </c>
      <c r="C806" s="1" t="s">
        <v>2834</v>
      </c>
      <c r="D806" s="1" t="s">
        <v>2835</v>
      </c>
      <c r="E806" s="1" t="s">
        <v>2835</v>
      </c>
      <c r="F806" s="1" t="s">
        <v>2836</v>
      </c>
      <c r="G806" s="2">
        <v>818.19</v>
      </c>
      <c r="H806" s="1" t="str">
        <f>HYPERLINK("https://www.insiel.it/cms/societa-trasparente/09-bandi-di-gara-e-contratti/Atti_amministrazioni_aggiudicatrici/index_ori.html?pCig=Z6B35A7D75","Atti della procedura")</f>
        <v>Atti della procedura</v>
      </c>
    </row>
    <row r="807" spans="2:8" ht="30" x14ac:dyDescent="0.25">
      <c r="B807" s="1" t="s">
        <v>2837</v>
      </c>
      <c r="C807" s="1" t="s">
        <v>2838</v>
      </c>
      <c r="D807" s="1" t="s">
        <v>2839</v>
      </c>
      <c r="E807" s="1" t="s">
        <v>2839</v>
      </c>
      <c r="F807" s="1" t="s">
        <v>2840</v>
      </c>
      <c r="G807" s="2">
        <v>550</v>
      </c>
      <c r="H807" s="1" t="str">
        <f>HYPERLINK("https://www.insiel.it/cms/societa-trasparente/09-bandi-di-gara-e-contratti/Atti_amministrazioni_aggiudicatrici/index_ori.html?pCig=YBB35A5154","Atti della procedura")</f>
        <v>Atti della procedura</v>
      </c>
    </row>
    <row r="808" spans="2:8" ht="45" x14ac:dyDescent="0.25">
      <c r="B808" s="1" t="s">
        <v>2841</v>
      </c>
      <c r="C808" s="1" t="s">
        <v>2842</v>
      </c>
      <c r="D808" s="1" t="s">
        <v>2843</v>
      </c>
      <c r="E808" s="1" t="s">
        <v>1207</v>
      </c>
      <c r="F808" s="1" t="s">
        <v>2844</v>
      </c>
      <c r="G808" s="2">
        <v>30029</v>
      </c>
      <c r="H808" s="1" t="str">
        <f>HYPERLINK("https://www.insiel.it/cms/societa-trasparente/09-bandi-di-gara-e-contratti/Atti_amministrazioni_aggiudicatrici/index_ori.html?pCig=Y3935AB598","Atti della procedura")</f>
        <v>Atti della procedura</v>
      </c>
    </row>
    <row r="809" spans="2:8" ht="45" x14ac:dyDescent="0.25">
      <c r="B809" s="1" t="s">
        <v>2845</v>
      </c>
      <c r="C809" s="1" t="s">
        <v>2846</v>
      </c>
      <c r="D809" s="1" t="s">
        <v>2847</v>
      </c>
      <c r="E809" s="1" t="s">
        <v>2848</v>
      </c>
      <c r="F809" s="1" t="s">
        <v>2849</v>
      </c>
      <c r="G809" s="2">
        <v>19000</v>
      </c>
      <c r="H809" s="1" t="str">
        <f>HYPERLINK("https://www.insiel.it/cms/societa-trasparente/09-bandi-di-gara-e-contratti/Atti_amministrazioni_aggiudicatrici/index_ori.html?pCig=Y23360A546","Atti della procedura")</f>
        <v>Atti della procedura</v>
      </c>
    </row>
    <row r="810" spans="2:8" ht="45" x14ac:dyDescent="0.25">
      <c r="B810" s="1" t="s">
        <v>2850</v>
      </c>
      <c r="C810" s="1" t="s">
        <v>2851</v>
      </c>
      <c r="D810" s="1" t="s">
        <v>75</v>
      </c>
      <c r="E810" s="1" t="s">
        <v>75</v>
      </c>
      <c r="F810" s="1" t="s">
        <v>2852</v>
      </c>
      <c r="G810" s="2">
        <v>1488</v>
      </c>
      <c r="H810" s="1" t="str">
        <f>HYPERLINK("https://www.insiel.it/cms/societa-trasparente/09-bandi-di-gara-e-contratti/Atti_amministrazioni_aggiudicatrici/index_ori.html?pCig=YF935A3FB9","Atti della procedura")</f>
        <v>Atti della procedura</v>
      </c>
    </row>
    <row r="811" spans="2:8" ht="30" x14ac:dyDescent="0.25">
      <c r="B811" s="1" t="s">
        <v>2853</v>
      </c>
      <c r="C811" s="1" t="s">
        <v>2854</v>
      </c>
      <c r="D811" s="1" t="s">
        <v>99</v>
      </c>
      <c r="E811" s="1" t="s">
        <v>99</v>
      </c>
      <c r="F811" s="1" t="s">
        <v>2855</v>
      </c>
      <c r="G811" s="2">
        <v>480</v>
      </c>
      <c r="H811" s="1" t="str">
        <f>HYPERLINK("https://www.insiel.it/cms/societa-trasparente/09-bandi-di-gara-e-contratti/Atti_amministrazioni_aggiudicatrici/index_ori.html?pCig=Y8735A4837","Atti della procedura")</f>
        <v>Atti della procedura</v>
      </c>
    </row>
    <row r="812" spans="2:8" ht="45" x14ac:dyDescent="0.25">
      <c r="B812" s="1" t="s">
        <v>2856</v>
      </c>
      <c r="C812" s="1" t="s">
        <v>78</v>
      </c>
      <c r="D812" s="1" t="s">
        <v>79</v>
      </c>
      <c r="E812" s="1" t="s">
        <v>79</v>
      </c>
      <c r="F812" s="1" t="s">
        <v>2852</v>
      </c>
      <c r="G812" s="2">
        <v>883.83</v>
      </c>
      <c r="H812" s="1" t="str">
        <f>HYPERLINK("https://www.insiel.it/cms/societa-trasparente/09-bandi-di-gara-e-contratti/Atti_amministrazioni_aggiudicatrici/index_ori.html?pCig=NO","Atti della procedura")</f>
        <v>Atti della procedura</v>
      </c>
    </row>
    <row r="813" spans="2:8" ht="30" x14ac:dyDescent="0.25">
      <c r="B813" s="1" t="s">
        <v>2857</v>
      </c>
      <c r="C813" s="1" t="s">
        <v>2858</v>
      </c>
      <c r="D813" s="1" t="s">
        <v>2859</v>
      </c>
      <c r="E813" s="1" t="s">
        <v>2859</v>
      </c>
      <c r="F813" s="1" t="s">
        <v>2860</v>
      </c>
      <c r="G813" s="2">
        <v>3330</v>
      </c>
      <c r="H813" s="1" t="str">
        <f>HYPERLINK("https://www.insiel.it/cms/societa-trasparente/09-bandi-di-gara-e-contratti/Atti_amministrazioni_aggiudicatrici/index_ori.html?pCig=YA635A6238","Atti della procedura")</f>
        <v>Atti della procedura</v>
      </c>
    </row>
    <row r="814" spans="2:8" ht="30" x14ac:dyDescent="0.25">
      <c r="B814" s="1" t="s">
        <v>2861</v>
      </c>
      <c r="C814" s="1" t="s">
        <v>2862</v>
      </c>
      <c r="D814" s="1" t="s">
        <v>1835</v>
      </c>
      <c r="E814" s="1" t="s">
        <v>1835</v>
      </c>
      <c r="F814" s="1" t="s">
        <v>2863</v>
      </c>
      <c r="G814" s="2">
        <v>5532.3</v>
      </c>
      <c r="H814" s="1" t="str">
        <f>HYPERLINK("https://www.insiel.it/cms/societa-trasparente/09-bandi-di-gara-e-contratti/Atti_amministrazioni_aggiudicatrici/index_ori.html?pCig=Y4C35A21C3","Atti della procedura")</f>
        <v>Atti della procedura</v>
      </c>
    </row>
    <row r="815" spans="2:8" ht="30" x14ac:dyDescent="0.25">
      <c r="B815" s="1" t="s">
        <v>2864</v>
      </c>
      <c r="C815" s="1" t="s">
        <v>2865</v>
      </c>
      <c r="D815" s="1" t="s">
        <v>2866</v>
      </c>
      <c r="E815" s="1" t="s">
        <v>2866</v>
      </c>
      <c r="F815" s="1" t="s">
        <v>2867</v>
      </c>
      <c r="G815" s="2">
        <v>2457</v>
      </c>
      <c r="H815" s="1" t="str">
        <f>HYPERLINK("https://www.insiel.it/cms/societa-trasparente/09-bandi-di-gara-e-contratti/Atti_amministrazioni_aggiudicatrici/index_ori.html?pCig=Y0835A1D29","Atti della procedura")</f>
        <v>Atti della procedura</v>
      </c>
    </row>
    <row r="816" spans="2:8" ht="45" x14ac:dyDescent="0.25">
      <c r="B816" s="1" t="s">
        <v>2868</v>
      </c>
      <c r="C816" s="1" t="s">
        <v>2869</v>
      </c>
      <c r="D816" s="1" t="s">
        <v>285</v>
      </c>
      <c r="E816" s="1" t="s">
        <v>285</v>
      </c>
      <c r="F816" s="1" t="s">
        <v>2870</v>
      </c>
      <c r="G816" s="2">
        <v>4560</v>
      </c>
      <c r="H816" s="1" t="str">
        <f>HYPERLINK("https://www.insiel.it/cms/societa-trasparente/09-bandi-di-gara-e-contratti/Atti_amministrazioni_aggiudicatrici/index_ori.html?pCig=Y6835A1D8B","Atti della procedura")</f>
        <v>Atti della procedura</v>
      </c>
    </row>
    <row r="817" spans="2:8" ht="30" x14ac:dyDescent="0.25">
      <c r="B817" s="1" t="s">
        <v>2871</v>
      </c>
      <c r="C817" s="1" t="s">
        <v>2872</v>
      </c>
      <c r="D817" s="1" t="s">
        <v>1019</v>
      </c>
      <c r="E817" s="1" t="s">
        <v>1019</v>
      </c>
      <c r="F817" s="1" t="s">
        <v>2873</v>
      </c>
      <c r="G817" s="2">
        <v>6086.5</v>
      </c>
      <c r="H817" s="1" t="str">
        <f>HYPERLINK("https://www.insiel.it/cms/societa-trasparente/09-bandi-di-gara-e-contratti/Atti_amministrazioni_aggiudicatrici/index_ori.html?pCig=YC835A1324","Atti della procedura")</f>
        <v>Atti della procedura</v>
      </c>
    </row>
    <row r="818" spans="2:8" ht="45" x14ac:dyDescent="0.25">
      <c r="B818" s="1" t="s">
        <v>2874</v>
      </c>
      <c r="C818" s="1" t="s">
        <v>2875</v>
      </c>
      <c r="D818" s="1" t="s">
        <v>75</v>
      </c>
      <c r="E818" s="1" t="s">
        <v>75</v>
      </c>
      <c r="F818" s="1" t="s">
        <v>2876</v>
      </c>
      <c r="G818" s="2">
        <v>1488</v>
      </c>
      <c r="H818" s="1" t="str">
        <f>HYPERLINK("https://www.insiel.it/cms/societa-trasparente/09-bandi-di-gara-e-contratti/Atti_amministrazioni_aggiudicatrici/index_ori.html?pCig=Y7235A176A","Atti della procedura")</f>
        <v>Atti della procedura</v>
      </c>
    </row>
    <row r="819" spans="2:8" ht="30" x14ac:dyDescent="0.25">
      <c r="B819" s="1" t="s">
        <v>2877</v>
      </c>
      <c r="C819" s="1" t="s">
        <v>78</v>
      </c>
      <c r="D819" s="1" t="s">
        <v>79</v>
      </c>
      <c r="E819" s="1" t="s">
        <v>79</v>
      </c>
      <c r="F819" s="1" t="s">
        <v>2878</v>
      </c>
      <c r="G819" s="2">
        <v>883.83</v>
      </c>
      <c r="H819" s="1" t="str">
        <f>HYPERLINK("https://www.insiel.it/cms/societa-trasparente/09-bandi-di-gara-e-contratti/Atti_amministrazioni_aggiudicatrici/index_ori.html?pCig=NO","Atti della procedura")</f>
        <v>Atti della procedura</v>
      </c>
    </row>
    <row r="820" spans="2:8" ht="45" x14ac:dyDescent="0.25">
      <c r="B820" s="1" t="s">
        <v>2879</v>
      </c>
      <c r="C820" s="1" t="s">
        <v>2880</v>
      </c>
      <c r="D820" s="1" t="s">
        <v>1677</v>
      </c>
      <c r="E820" s="1" t="s">
        <v>1677</v>
      </c>
      <c r="F820" s="1" t="s">
        <v>2881</v>
      </c>
      <c r="G820" s="2">
        <v>22000</v>
      </c>
      <c r="H820" s="1" t="str">
        <f>HYPERLINK("https://www.insiel.it/cms/societa-trasparente/09-bandi-di-gara-e-contratti/Atti_amministrazioni_aggiudicatrici/index_ori.html?pCig=Y7A359B68B","Atti della procedura")</f>
        <v>Atti della procedura</v>
      </c>
    </row>
    <row r="821" spans="2:8" ht="45" x14ac:dyDescent="0.25">
      <c r="B821" s="1" t="s">
        <v>2882</v>
      </c>
      <c r="C821" s="1" t="s">
        <v>2883</v>
      </c>
      <c r="D821" s="1" t="s">
        <v>2884</v>
      </c>
      <c r="E821" s="1" t="s">
        <v>1015</v>
      </c>
      <c r="F821" s="1" t="s">
        <v>2885</v>
      </c>
      <c r="G821" s="2">
        <v>107723.47</v>
      </c>
      <c r="H821" s="1" t="str">
        <f>HYPERLINK("https://www.insiel.it/cms/societa-trasparente/09-bandi-di-gara-e-contratti/Atti_amministrazioni_aggiudicatrici/index_ori.html?pCig=91770358D9","Atti della procedura")</f>
        <v>Atti della procedura</v>
      </c>
    </row>
    <row r="822" spans="2:8" ht="45" x14ac:dyDescent="0.25">
      <c r="B822" s="1" t="s">
        <v>2886</v>
      </c>
      <c r="C822" s="1" t="s">
        <v>2887</v>
      </c>
      <c r="D822" s="1" t="s">
        <v>2888</v>
      </c>
      <c r="E822" s="1" t="s">
        <v>2888</v>
      </c>
      <c r="F822" s="1" t="s">
        <v>2889</v>
      </c>
      <c r="G822" s="2">
        <v>137670</v>
      </c>
      <c r="H822" s="1" t="str">
        <f>HYPERLINK("https://www.insiel.it/cms/societa-trasparente/09-bandi-di-gara-e-contratti/Atti_amministrazioni_aggiudicatrici/index_ori.html?pCig=9140873706","Atti della procedura")</f>
        <v>Atti della procedura</v>
      </c>
    </row>
    <row r="823" spans="2:8" x14ac:dyDescent="0.25">
      <c r="B823" s="1" t="s">
        <v>2890</v>
      </c>
      <c r="C823" s="1" t="s">
        <v>78</v>
      </c>
      <c r="D823" s="1" t="s">
        <v>2891</v>
      </c>
      <c r="E823" s="1" t="s">
        <v>2891</v>
      </c>
      <c r="F823" s="1" t="s">
        <v>2892</v>
      </c>
      <c r="G823" s="2">
        <v>2250</v>
      </c>
      <c r="H823" s="1" t="str">
        <f>HYPERLINK("https://www.insiel.it/cms/societa-trasparente/09-bandi-di-gara-e-contratti/Atti_amministrazioni_aggiudicatrici/index_ori.html?pCig=NO","Atti della procedura")</f>
        <v>Atti della procedura</v>
      </c>
    </row>
    <row r="824" spans="2:8" ht="30" x14ac:dyDescent="0.25">
      <c r="B824" s="1" t="s">
        <v>2893</v>
      </c>
      <c r="C824" s="1" t="s">
        <v>2894</v>
      </c>
      <c r="D824" s="1" t="s">
        <v>1019</v>
      </c>
      <c r="E824" s="1" t="s">
        <v>1019</v>
      </c>
      <c r="F824" s="1" t="s">
        <v>2895</v>
      </c>
      <c r="G824" s="2">
        <v>2803.5</v>
      </c>
      <c r="H824" s="1" t="str">
        <f>HYPERLINK("https://www.insiel.it/cms/societa-trasparente/09-bandi-di-gara-e-contratti/Atti_amministrazioni_aggiudicatrici/index_ori.html?pCig=Y313592172","Atti della procedura")</f>
        <v>Atti della procedura</v>
      </c>
    </row>
    <row r="825" spans="2:8" x14ac:dyDescent="0.25">
      <c r="B825" s="1" t="s">
        <v>2896</v>
      </c>
      <c r="C825" s="1" t="s">
        <v>2897</v>
      </c>
      <c r="D825" s="1" t="s">
        <v>2898</v>
      </c>
      <c r="E825" s="1" t="s">
        <v>2898</v>
      </c>
      <c r="F825" s="1" t="s">
        <v>2899</v>
      </c>
      <c r="G825" s="2">
        <v>16000</v>
      </c>
      <c r="H825" s="1" t="str">
        <f>HYPERLINK("https://www.insiel.it/cms/societa-trasparente/09-bandi-di-gara-e-contratti/Atti_amministrazioni_aggiudicatrici/index_ori.html?pCig=YC7359E9B1","Atti della procedura")</f>
        <v>Atti della procedura</v>
      </c>
    </row>
    <row r="826" spans="2:8" x14ac:dyDescent="0.25">
      <c r="B826" s="1" t="s">
        <v>2900</v>
      </c>
      <c r="C826" s="1" t="s">
        <v>2901</v>
      </c>
      <c r="D826" s="1" t="s">
        <v>530</v>
      </c>
      <c r="E826" s="1" t="s">
        <v>530</v>
      </c>
      <c r="F826" s="1" t="s">
        <v>2902</v>
      </c>
      <c r="G826" s="2">
        <v>260</v>
      </c>
      <c r="H826" s="1" t="str">
        <f>HYPERLINK("https://www.insiel.it/cms/societa-trasparente/09-bandi-di-gara-e-contratti/Atti_amministrazioni_aggiudicatrici/index_ori.html?pCig=Y95358F1E2","Atti della procedura")</f>
        <v>Atti della procedura</v>
      </c>
    </row>
    <row r="827" spans="2:8" ht="30" x14ac:dyDescent="0.25">
      <c r="B827" s="1" t="s">
        <v>2903</v>
      </c>
      <c r="C827" s="1" t="s">
        <v>2904</v>
      </c>
      <c r="D827" s="1" t="s">
        <v>2905</v>
      </c>
      <c r="E827" s="1" t="s">
        <v>626</v>
      </c>
      <c r="F827" s="1" t="s">
        <v>2906</v>
      </c>
      <c r="G827" s="2">
        <v>82016</v>
      </c>
      <c r="H827" s="1" t="str">
        <f>HYPERLINK("https://www.insiel.it/cms/societa-trasparente/09-bandi-di-gara-e-contratti/Atti_amministrazioni_aggiudicatrici/index_ori.html?pCig=91352685A2","Atti della procedura")</f>
        <v>Atti della procedura</v>
      </c>
    </row>
    <row r="828" spans="2:8" ht="45" x14ac:dyDescent="0.25">
      <c r="B828" s="1" t="s">
        <v>2907</v>
      </c>
      <c r="C828" s="1" t="s">
        <v>2908</v>
      </c>
      <c r="D828" s="1" t="s">
        <v>2909</v>
      </c>
      <c r="E828" s="1" t="s">
        <v>2909</v>
      </c>
      <c r="F828" s="1" t="s">
        <v>2910</v>
      </c>
      <c r="G828" s="2">
        <v>39750</v>
      </c>
      <c r="H828" s="1" t="str">
        <f>HYPERLINK("https://www.insiel.it/cms/societa-trasparente/09-bandi-di-gara-e-contratti/Atti_amministrazioni_aggiudicatrici/index_ori.html?pCig=Y16358708C","Atti della procedura")</f>
        <v>Atti della procedura</v>
      </c>
    </row>
    <row r="829" spans="2:8" ht="30" x14ac:dyDescent="0.25">
      <c r="B829" s="1" t="s">
        <v>2911</v>
      </c>
      <c r="C829" s="1" t="s">
        <v>2912</v>
      </c>
      <c r="D829" s="1" t="s">
        <v>1966</v>
      </c>
      <c r="E829" s="1" t="s">
        <v>1966</v>
      </c>
      <c r="F829" s="1" t="s">
        <v>2913</v>
      </c>
      <c r="G829" s="2">
        <v>4800</v>
      </c>
      <c r="H829" s="1" t="str">
        <f>HYPERLINK("https://www.insiel.it/cms/societa-trasparente/09-bandi-di-gara-e-contratti/Atti_amministrazioni_aggiudicatrici/index_ori.html?pCig=Z4D2E79436","Atti della procedura")</f>
        <v>Atti della procedura</v>
      </c>
    </row>
    <row r="830" spans="2:8" x14ac:dyDescent="0.25">
      <c r="B830" s="1" t="s">
        <v>2914</v>
      </c>
      <c r="C830" s="1" t="s">
        <v>2915</v>
      </c>
      <c r="D830" s="1" t="s">
        <v>1015</v>
      </c>
      <c r="E830" s="1" t="s">
        <v>1015</v>
      </c>
      <c r="F830" s="1" t="s">
        <v>2916</v>
      </c>
      <c r="G830" s="2">
        <v>11579.63</v>
      </c>
      <c r="H830" s="1" t="str">
        <f>HYPERLINK("https://www.insiel.it/cms/societa-trasparente/09-bandi-di-gara-e-contratti/Atti_amministrazioni_aggiudicatrici/index_ori.html?pCig=Y4D356E393","Atti della procedura")</f>
        <v>Atti della procedura</v>
      </c>
    </row>
    <row r="831" spans="2:8" ht="30" x14ac:dyDescent="0.25">
      <c r="B831" s="1" t="s">
        <v>2917</v>
      </c>
      <c r="C831" s="1" t="s">
        <v>2918</v>
      </c>
      <c r="D831" s="1" t="s">
        <v>19</v>
      </c>
      <c r="E831" s="1" t="s">
        <v>19</v>
      </c>
      <c r="F831" s="1" t="s">
        <v>20</v>
      </c>
      <c r="G831" s="2">
        <v>39000</v>
      </c>
      <c r="H831" s="1" t="str">
        <f>HYPERLINK("https://www.insiel.it/cms/societa-trasparente/09-bandi-di-gara-e-contratti/Atti_amministrazioni_aggiudicatrici/index_ori.html?pCig=Z4A357CE14","Atti della procedura")</f>
        <v>Atti della procedura</v>
      </c>
    </row>
    <row r="832" spans="2:8" x14ac:dyDescent="0.25">
      <c r="B832" s="1" t="s">
        <v>2919</v>
      </c>
      <c r="C832" s="1" t="s">
        <v>2920</v>
      </c>
      <c r="D832" s="1" t="s">
        <v>1591</v>
      </c>
      <c r="E832" s="1" t="s">
        <v>1591</v>
      </c>
      <c r="F832" s="1" t="s">
        <v>2921</v>
      </c>
      <c r="G832" s="2">
        <v>2500</v>
      </c>
      <c r="H832" s="1" t="str">
        <f>HYPERLINK("https://www.insiel.it/cms/societa-trasparente/09-bandi-di-gara-e-contratti/Atti_amministrazioni_aggiudicatrici/index_ori.html?pCig=Y4E358002E","Atti della procedura")</f>
        <v>Atti della procedura</v>
      </c>
    </row>
    <row r="833" spans="2:8" ht="30" x14ac:dyDescent="0.25">
      <c r="B833" s="1" t="s">
        <v>2922</v>
      </c>
      <c r="C833" s="1" t="s">
        <v>2923</v>
      </c>
      <c r="D833" s="1" t="s">
        <v>2924</v>
      </c>
      <c r="E833" s="1" t="s">
        <v>2924</v>
      </c>
      <c r="F833" s="1" t="s">
        <v>2925</v>
      </c>
      <c r="G833" s="2">
        <v>472.8</v>
      </c>
      <c r="H833" s="1" t="str">
        <f>HYPERLINK("https://www.insiel.it/cms/societa-trasparente/09-bandi-di-gara-e-contratti/Atti_amministrazioni_aggiudicatrici/index_ori.html?pCig=YB0357FF24","Atti della procedura")</f>
        <v>Atti della procedura</v>
      </c>
    </row>
    <row r="834" spans="2:8" x14ac:dyDescent="0.25">
      <c r="B834" s="1" t="s">
        <v>2926</v>
      </c>
      <c r="C834" s="1" t="s">
        <v>2927</v>
      </c>
      <c r="D834" s="1" t="s">
        <v>67</v>
      </c>
      <c r="E834" s="1" t="s">
        <v>67</v>
      </c>
      <c r="F834" s="1" t="s">
        <v>2928</v>
      </c>
      <c r="G834" s="2">
        <v>2100</v>
      </c>
      <c r="H834" s="1" t="str">
        <f>HYPERLINK("https://www.insiel.it/cms/societa-trasparente/09-bandi-di-gara-e-contratti/Atti_amministrazioni_aggiudicatrici/index_ori.html?pCig=YF035760E3","Atti della procedura")</f>
        <v>Atti della procedura</v>
      </c>
    </row>
    <row r="835" spans="2:8" x14ac:dyDescent="0.25">
      <c r="B835" s="1" t="s">
        <v>2929</v>
      </c>
      <c r="C835" s="1" t="s">
        <v>2930</v>
      </c>
      <c r="D835" s="1" t="s">
        <v>2931</v>
      </c>
      <c r="E835" s="1" t="s">
        <v>2931</v>
      </c>
      <c r="F835" s="1" t="s">
        <v>2932</v>
      </c>
      <c r="G835" s="2">
        <v>7526.05</v>
      </c>
      <c r="H835" s="1" t="str">
        <f>HYPERLINK("https://www.insiel.it/cms/societa-trasparente/09-bandi-di-gara-e-contratti/Atti_amministrazioni_aggiudicatrici/index_ori.html?pCig=YA7358B606","Atti della procedura")</f>
        <v>Atti della procedura</v>
      </c>
    </row>
    <row r="836" spans="2:8" ht="30" x14ac:dyDescent="0.25">
      <c r="B836" s="1" t="s">
        <v>2933</v>
      </c>
      <c r="C836" s="1" t="s">
        <v>2934</v>
      </c>
      <c r="D836" s="1" t="s">
        <v>2935</v>
      </c>
      <c r="E836" s="1" t="s">
        <v>2935</v>
      </c>
      <c r="F836" s="1" t="s">
        <v>2936</v>
      </c>
      <c r="G836" s="2">
        <v>1887.3</v>
      </c>
      <c r="H836" s="1" t="str">
        <f>HYPERLINK("https://www.insiel.it/cms/societa-trasparente/09-bandi-di-gara-e-contratti/Atti_amministrazioni_aggiudicatrici/index_ori.html?pCig=YD635759E1","Atti della procedura")</f>
        <v>Atti della procedura</v>
      </c>
    </row>
    <row r="837" spans="2:8" x14ac:dyDescent="0.25">
      <c r="B837" s="1" t="s">
        <v>2937</v>
      </c>
      <c r="C837" s="1" t="s">
        <v>2938</v>
      </c>
      <c r="D837" s="1" t="s">
        <v>507</v>
      </c>
      <c r="E837" s="1" t="s">
        <v>507</v>
      </c>
      <c r="F837" s="1" t="s">
        <v>2939</v>
      </c>
      <c r="G837" s="2">
        <v>44000</v>
      </c>
      <c r="H837" s="1" t="str">
        <f>HYPERLINK("https://www.insiel.it/cms/societa-trasparente/09-bandi-di-gara-e-contratti/Atti_amministrazioni_aggiudicatrici/index_ori.html?pCig=9125391EDD","Atti della procedura")</f>
        <v>Atti della procedura</v>
      </c>
    </row>
    <row r="838" spans="2:8" ht="30" x14ac:dyDescent="0.25">
      <c r="B838" s="1" t="s">
        <v>2940</v>
      </c>
      <c r="C838" s="1" t="s">
        <v>2941</v>
      </c>
      <c r="D838" s="1" t="s">
        <v>2942</v>
      </c>
      <c r="E838" s="1" t="s">
        <v>2942</v>
      </c>
      <c r="F838" s="1" t="s">
        <v>2943</v>
      </c>
      <c r="G838" s="2">
        <v>23050</v>
      </c>
      <c r="H838" s="1" t="str">
        <f>HYPERLINK("https://www.insiel.it/cms/societa-trasparente/09-bandi-di-gara-e-contratti/Atti_amministrazioni_aggiudicatrici/index_ori.html?pCig=Y8B3530D30","Atti della procedura")</f>
        <v>Atti della procedura</v>
      </c>
    </row>
    <row r="839" spans="2:8" x14ac:dyDescent="0.25">
      <c r="B839" s="1" t="s">
        <v>2944</v>
      </c>
      <c r="C839" s="1" t="s">
        <v>78</v>
      </c>
      <c r="D839" s="1" t="s">
        <v>79</v>
      </c>
      <c r="E839" s="1" t="s">
        <v>79</v>
      </c>
      <c r="F839" s="1" t="s">
        <v>2945</v>
      </c>
      <c r="G839" s="2">
        <v>727.86</v>
      </c>
      <c r="H839" s="1" t="str">
        <f>HYPERLINK("https://www.insiel.it/cms/societa-trasparente/09-bandi-di-gara-e-contratti/Atti_amministrazioni_aggiudicatrici/index_ori.html?pCig=NO","Atti della procedura")</f>
        <v>Atti della procedura</v>
      </c>
    </row>
    <row r="840" spans="2:8" x14ac:dyDescent="0.25">
      <c r="B840" s="1" t="s">
        <v>2946</v>
      </c>
      <c r="C840" s="1" t="s">
        <v>2947</v>
      </c>
      <c r="D840" s="1" t="s">
        <v>1420</v>
      </c>
      <c r="E840" s="1" t="s">
        <v>1420</v>
      </c>
      <c r="F840" s="1" t="s">
        <v>2948</v>
      </c>
      <c r="G840" s="2">
        <v>22200</v>
      </c>
      <c r="H840" s="1" t="str">
        <f>HYPERLINK("https://www.insiel.it/cms/societa-trasparente/09-bandi-di-gara-e-contratti/Atti_amministrazioni_aggiudicatrici/index_ori.html?pCig=Y2235713CB","Atti della procedura")</f>
        <v>Atti della procedura</v>
      </c>
    </row>
    <row r="841" spans="2:8" x14ac:dyDescent="0.25">
      <c r="B841" s="1" t="s">
        <v>2949</v>
      </c>
      <c r="C841" s="1" t="s">
        <v>2950</v>
      </c>
      <c r="D841" s="1" t="s">
        <v>1567</v>
      </c>
      <c r="E841" s="1" t="s">
        <v>1567</v>
      </c>
      <c r="F841" s="1" t="s">
        <v>2951</v>
      </c>
      <c r="G841" s="2">
        <v>5000</v>
      </c>
      <c r="H841" s="1" t="str">
        <f>HYPERLINK("https://www.insiel.it/cms/societa-trasparente/09-bandi-di-gara-e-contratti/Atti_amministrazioni_aggiudicatrici/index_ori.html?pCig=Y7A3571AD8","Atti della procedura")</f>
        <v>Atti della procedura</v>
      </c>
    </row>
    <row r="842" spans="2:8" ht="30" x14ac:dyDescent="0.25">
      <c r="B842" s="1" t="s">
        <v>2952</v>
      </c>
      <c r="C842" s="1" t="s">
        <v>2953</v>
      </c>
      <c r="D842" s="1" t="s">
        <v>2954</v>
      </c>
      <c r="E842" s="1" t="s">
        <v>2954</v>
      </c>
      <c r="F842" s="1" t="s">
        <v>2955</v>
      </c>
      <c r="G842" s="2">
        <v>1920</v>
      </c>
      <c r="H842" s="1" t="str">
        <f>HYPERLINK("https://www.insiel.it/cms/societa-trasparente/09-bandi-di-gara-e-contratti/Atti_amministrazioni_aggiudicatrici/index_ori.html?pCig=Y35356D92F","Atti della procedura")</f>
        <v>Atti della procedura</v>
      </c>
    </row>
    <row r="843" spans="2:8" ht="45" x14ac:dyDescent="0.25">
      <c r="B843" s="1" t="s">
        <v>2956</v>
      </c>
      <c r="C843" s="1" t="s">
        <v>2957</v>
      </c>
      <c r="D843" s="1" t="s">
        <v>2958</v>
      </c>
      <c r="E843" s="1" t="s">
        <v>2959</v>
      </c>
      <c r="F843" s="1" t="s">
        <v>2960</v>
      </c>
      <c r="G843" s="2">
        <v>5850</v>
      </c>
      <c r="H843" s="1" t="str">
        <f>HYPERLINK("https://www.insiel.it/cms/societa-trasparente/09-bandi-di-gara-e-contratti/Atti_amministrazioni_aggiudicatrici/index_ori.html?pCig=Y0D35688CA","Atti della procedura")</f>
        <v>Atti della procedura</v>
      </c>
    </row>
    <row r="844" spans="2:8" ht="45" x14ac:dyDescent="0.25">
      <c r="B844" s="1" t="s">
        <v>2961</v>
      </c>
      <c r="C844" s="1" t="s">
        <v>2962</v>
      </c>
      <c r="D844" s="1" t="s">
        <v>1087</v>
      </c>
      <c r="E844" s="1" t="s">
        <v>1087</v>
      </c>
      <c r="F844" s="1" t="s">
        <v>2963</v>
      </c>
      <c r="G844" s="2">
        <v>8100</v>
      </c>
      <c r="H844" s="1" t="str">
        <f>HYPERLINK("https://www.insiel.it/cms/societa-trasparente/09-bandi-di-gara-e-contratti/Atti_amministrazioni_aggiudicatrici/index_ori.html?pCig=Y0B35673A9","Atti della procedura")</f>
        <v>Atti della procedura</v>
      </c>
    </row>
    <row r="845" spans="2:8" ht="45" x14ac:dyDescent="0.25">
      <c r="B845" s="1" t="s">
        <v>2964</v>
      </c>
      <c r="C845" s="1" t="s">
        <v>2965</v>
      </c>
      <c r="D845" s="1" t="s">
        <v>2966</v>
      </c>
      <c r="E845" s="1" t="s">
        <v>2966</v>
      </c>
      <c r="F845" s="1" t="s">
        <v>2967</v>
      </c>
      <c r="G845" s="2">
        <v>1886</v>
      </c>
      <c r="H845" s="1" t="str">
        <f>HYPERLINK("https://www.insiel.it/cms/societa-trasparente/09-bandi-di-gara-e-contratti/Atti_amministrazioni_aggiudicatrici/index_ori.html?pCig=Y4D3565D40","Atti della procedura")</f>
        <v>Atti della procedura</v>
      </c>
    </row>
    <row r="846" spans="2:8" x14ac:dyDescent="0.25">
      <c r="B846" s="1" t="s">
        <v>2968</v>
      </c>
      <c r="C846" s="1" t="s">
        <v>2969</v>
      </c>
      <c r="D846" s="1" t="s">
        <v>478</v>
      </c>
      <c r="E846" s="1" t="s">
        <v>478</v>
      </c>
      <c r="F846" s="1" t="s">
        <v>479</v>
      </c>
      <c r="G846" s="2">
        <v>483.66</v>
      </c>
      <c r="H846" s="1" t="str">
        <f>HYPERLINK("https://www.insiel.it/cms/societa-trasparente/09-bandi-di-gara-e-contratti/Atti_amministrazioni_aggiudicatrici/index_ori.html?pCig=Y54355F058","Atti della procedura")</f>
        <v>Atti della procedura</v>
      </c>
    </row>
    <row r="847" spans="2:8" ht="30" x14ac:dyDescent="0.25">
      <c r="B847" s="1" t="s">
        <v>2970</v>
      </c>
      <c r="C847" s="1" t="s">
        <v>2971</v>
      </c>
      <c r="D847" s="1" t="s">
        <v>2972</v>
      </c>
      <c r="E847" s="1" t="s">
        <v>2973</v>
      </c>
      <c r="F847" s="1" t="s">
        <v>2974</v>
      </c>
      <c r="G847" s="2">
        <v>46800</v>
      </c>
      <c r="H847" s="1" t="str">
        <f>HYPERLINK("https://www.insiel.it/cms/societa-trasparente/09-bandi-di-gara-e-contratti/Atti_amministrazioni_aggiudicatrici/index_ori.html?pCig=9117166B62","Atti della procedura")</f>
        <v>Atti della procedura</v>
      </c>
    </row>
    <row r="848" spans="2:8" ht="30" x14ac:dyDescent="0.25">
      <c r="B848" s="1" t="s">
        <v>2975</v>
      </c>
      <c r="C848" s="1" t="s">
        <v>2976</v>
      </c>
      <c r="D848" s="1" t="s">
        <v>649</v>
      </c>
      <c r="E848" s="1" t="s">
        <v>649</v>
      </c>
      <c r="F848" s="1" t="s">
        <v>2977</v>
      </c>
      <c r="G848" s="2">
        <v>398.16</v>
      </c>
      <c r="H848" s="1" t="str">
        <f>HYPERLINK("https://www.insiel.it/cms/societa-trasparente/09-bandi-di-gara-e-contratti/Atti_amministrazioni_aggiudicatrici/index_ori.html?pCig=Y32355ED10","Atti della procedura")</f>
        <v>Atti della procedura</v>
      </c>
    </row>
    <row r="849" spans="2:8" ht="30" x14ac:dyDescent="0.25">
      <c r="B849" s="1" t="s">
        <v>2978</v>
      </c>
      <c r="C849" s="1" t="s">
        <v>2979</v>
      </c>
      <c r="D849" s="1" t="s">
        <v>2980</v>
      </c>
      <c r="E849" s="1" t="s">
        <v>2981</v>
      </c>
      <c r="F849" s="1" t="s">
        <v>2982</v>
      </c>
      <c r="G849" s="2">
        <v>1400</v>
      </c>
      <c r="H849" s="1" t="str">
        <f>HYPERLINK("https://www.insiel.it/cms/societa-trasparente/09-bandi-di-gara-e-contratti/Atti_amministrazioni_aggiudicatrici/index_ori.html?pCig=Y9E3566A42","Atti della procedura")</f>
        <v>Atti della procedura</v>
      </c>
    </row>
    <row r="850" spans="2:8" ht="30" x14ac:dyDescent="0.25">
      <c r="B850" s="1" t="s">
        <v>2983</v>
      </c>
      <c r="C850" s="1" t="s">
        <v>2984</v>
      </c>
      <c r="D850" s="1" t="s">
        <v>2985</v>
      </c>
      <c r="E850" s="1" t="s">
        <v>1174</v>
      </c>
      <c r="F850" s="1" t="s">
        <v>2986</v>
      </c>
      <c r="G850" s="2">
        <v>10920</v>
      </c>
      <c r="H850" s="1" t="str">
        <f>HYPERLINK("https://www.insiel.it/cms/societa-trasparente/09-bandi-di-gara-e-contratti/Atti_amministrazioni_aggiudicatrici/index_ori.html?pCig=Y08360BB69","Atti della procedura")</f>
        <v>Atti della procedura</v>
      </c>
    </row>
    <row r="851" spans="2:8" ht="30" x14ac:dyDescent="0.25">
      <c r="B851" s="1" t="s">
        <v>2987</v>
      </c>
      <c r="C851" s="1" t="s">
        <v>2988</v>
      </c>
      <c r="D851" s="1" t="s">
        <v>2989</v>
      </c>
      <c r="E851" s="1" t="s">
        <v>882</v>
      </c>
      <c r="F851" s="1" t="s">
        <v>2990</v>
      </c>
      <c r="G851" s="2">
        <v>900</v>
      </c>
      <c r="H851" s="1" t="str">
        <f>HYPERLINK("https://www.insiel.it/cms/societa-trasparente/09-bandi-di-gara-e-contratti/Atti_amministrazioni_aggiudicatrici/index_ori.html?pCig=Y243565DF7","Atti della procedura")</f>
        <v>Atti della procedura</v>
      </c>
    </row>
    <row r="852" spans="2:8" ht="30" x14ac:dyDescent="0.25">
      <c r="B852" s="1" t="s">
        <v>2991</v>
      </c>
      <c r="C852" s="1" t="s">
        <v>2992</v>
      </c>
      <c r="D852" s="1" t="s">
        <v>2989</v>
      </c>
      <c r="E852" s="1" t="s">
        <v>2993</v>
      </c>
      <c r="F852" s="1" t="s">
        <v>2994</v>
      </c>
      <c r="G852" s="2">
        <v>1080</v>
      </c>
      <c r="H852" s="1" t="str">
        <f>HYPERLINK("https://www.insiel.it/cms/societa-trasparente/09-bandi-di-gara-e-contratti/Atti_amministrazioni_aggiudicatrici/index_ori.html?pCig=Y463565D53","Atti della procedura")</f>
        <v>Atti della procedura</v>
      </c>
    </row>
    <row r="853" spans="2:8" ht="30" x14ac:dyDescent="0.25">
      <c r="B853" s="1" t="s">
        <v>2995</v>
      </c>
      <c r="C853" s="1" t="s">
        <v>2996</v>
      </c>
      <c r="D853" s="1" t="s">
        <v>2997</v>
      </c>
      <c r="E853" s="1" t="s">
        <v>2998</v>
      </c>
      <c r="F853" s="1" t="s">
        <v>2999</v>
      </c>
      <c r="G853" s="2">
        <v>1850</v>
      </c>
      <c r="H853" s="1" t="str">
        <f>HYPERLINK("https://www.insiel.it/cms/societa-trasparente/09-bandi-di-gara-e-contratti/Atti_amministrazioni_aggiudicatrici/index_ori.html?pCig=YEA3565C6D","Atti della procedura")</f>
        <v>Atti della procedura</v>
      </c>
    </row>
    <row r="854" spans="2:8" ht="45" x14ac:dyDescent="0.25">
      <c r="B854" s="1" t="s">
        <v>3000</v>
      </c>
      <c r="C854" s="1" t="s">
        <v>3001</v>
      </c>
      <c r="D854" s="1" t="s">
        <v>3002</v>
      </c>
      <c r="E854" s="1" t="s">
        <v>3003</v>
      </c>
      <c r="F854" s="1" t="s">
        <v>3004</v>
      </c>
      <c r="G854" s="2">
        <v>700</v>
      </c>
      <c r="H854" s="1" t="str">
        <f>HYPERLINK("https://www.insiel.it/cms/societa-trasparente/09-bandi-di-gara-e-contratti/Atti_amministrazioni_aggiudicatrici/index_ori.html?pCig=Y293564CAF","Atti della procedura")</f>
        <v>Atti della procedura</v>
      </c>
    </row>
    <row r="855" spans="2:8" x14ac:dyDescent="0.25">
      <c r="B855" s="1" t="s">
        <v>3005</v>
      </c>
      <c r="C855" s="1" t="s">
        <v>3006</v>
      </c>
      <c r="D855" s="1" t="s">
        <v>3007</v>
      </c>
      <c r="E855" s="1" t="s">
        <v>3007</v>
      </c>
      <c r="F855" s="1" t="s">
        <v>3008</v>
      </c>
      <c r="G855" s="2">
        <v>1600</v>
      </c>
      <c r="H855" s="1" t="str">
        <f>HYPERLINK("https://www.insiel.it/cms/societa-trasparente/09-bandi-di-gara-e-contratti/Atti_amministrazioni_aggiudicatrici/index_ori.html?pCig=YA23564AFB","Atti della procedura")</f>
        <v>Atti della procedura</v>
      </c>
    </row>
    <row r="856" spans="2:8" ht="60" x14ac:dyDescent="0.25">
      <c r="B856" s="1" t="s">
        <v>3009</v>
      </c>
      <c r="C856" s="1" t="s">
        <v>3010</v>
      </c>
      <c r="D856" s="1" t="s">
        <v>3011</v>
      </c>
      <c r="E856" s="1" t="s">
        <v>3011</v>
      </c>
      <c r="F856" s="1" t="s">
        <v>3012</v>
      </c>
      <c r="G856" s="2">
        <v>1200</v>
      </c>
      <c r="H856" s="1" t="str">
        <f>HYPERLINK("https://www.insiel.it/cms/societa-trasparente/09-bandi-di-gara-e-contratti/Atti_amministrazioni_aggiudicatrici/index_ori.html?pCig=Y6735649C9","Atti della procedura")</f>
        <v>Atti della procedura</v>
      </c>
    </row>
    <row r="857" spans="2:8" ht="60" x14ac:dyDescent="0.25">
      <c r="B857" s="1" t="s">
        <v>3013</v>
      </c>
      <c r="C857" s="1" t="s">
        <v>3014</v>
      </c>
      <c r="D857" s="1" t="s">
        <v>2993</v>
      </c>
      <c r="E857" s="1" t="s">
        <v>2993</v>
      </c>
      <c r="F857" s="1" t="s">
        <v>3015</v>
      </c>
      <c r="G857" s="2">
        <v>1160</v>
      </c>
      <c r="H857" s="1" t="str">
        <f>HYPERLINK("https://www.insiel.it/cms/societa-trasparente/09-bandi-di-gara-e-contratti/Atti_amministrazioni_aggiudicatrici/index_ori.html?pCig=YE83564942","Atti della procedura")</f>
        <v>Atti della procedura</v>
      </c>
    </row>
    <row r="858" spans="2:8" ht="30" x14ac:dyDescent="0.25">
      <c r="B858" s="1" t="s">
        <v>3016</v>
      </c>
      <c r="C858" s="1" t="s">
        <v>3017</v>
      </c>
      <c r="D858" s="1" t="s">
        <v>3018</v>
      </c>
      <c r="E858" s="1" t="s">
        <v>3018</v>
      </c>
      <c r="F858" s="1" t="s">
        <v>3019</v>
      </c>
      <c r="G858" s="2">
        <v>1500</v>
      </c>
      <c r="H858" s="1" t="str">
        <f>HYPERLINK("https://www.insiel.it/cms/societa-trasparente/09-bandi-di-gara-e-contratti/Atti_amministrazioni_aggiudicatrici/index_ori.html?pCig=YCB37A0DE2","Atti della procedura")</f>
        <v>Atti della procedura</v>
      </c>
    </row>
    <row r="859" spans="2:8" ht="30" x14ac:dyDescent="0.25">
      <c r="B859" s="1" t="s">
        <v>3020</v>
      </c>
      <c r="C859" s="1" t="s">
        <v>3021</v>
      </c>
      <c r="D859" s="1" t="s">
        <v>3022</v>
      </c>
      <c r="E859" s="1" t="s">
        <v>3022</v>
      </c>
      <c r="F859" s="1" t="s">
        <v>3019</v>
      </c>
      <c r="G859" s="2">
        <v>1450</v>
      </c>
      <c r="H859" s="1" t="str">
        <f>HYPERLINK("https://www.insiel.it/cms/societa-trasparente/09-bandi-di-gara-e-contratti/Atti_amministrazioni_aggiudicatrici/index_ori.html?pCig=Y3C37A0D94","Atti della procedura")</f>
        <v>Atti della procedura</v>
      </c>
    </row>
    <row r="860" spans="2:8" ht="30" x14ac:dyDescent="0.25">
      <c r="B860" s="1" t="s">
        <v>3023</v>
      </c>
      <c r="C860" s="1" t="s">
        <v>3024</v>
      </c>
      <c r="D860" s="1" t="s">
        <v>3025</v>
      </c>
      <c r="E860" s="1" t="s">
        <v>3026</v>
      </c>
      <c r="F860" s="1" t="s">
        <v>3027</v>
      </c>
      <c r="G860" s="2">
        <v>4680</v>
      </c>
      <c r="H860" s="1" t="str">
        <f>HYPERLINK("https://www.insiel.it/cms/societa-trasparente/09-bandi-di-gara-e-contratti/Atti_amministrazioni_aggiudicatrici/index_ori.html?pCig=Y5B3564788","Atti della procedura")</f>
        <v>Atti della procedura</v>
      </c>
    </row>
    <row r="861" spans="2:8" ht="45" x14ac:dyDescent="0.25">
      <c r="B861" s="1" t="s">
        <v>3028</v>
      </c>
      <c r="C861" s="1" t="s">
        <v>3029</v>
      </c>
      <c r="D861" s="1" t="s">
        <v>3030</v>
      </c>
      <c r="E861" s="1" t="s">
        <v>3030</v>
      </c>
      <c r="F861" s="1" t="s">
        <v>3031</v>
      </c>
      <c r="G861" s="2">
        <v>1298.7</v>
      </c>
      <c r="H861" s="1" t="str">
        <f>HYPERLINK("https://www.insiel.it/cms/societa-trasparente/09-bandi-di-gara-e-contratti/Atti_amministrazioni_aggiudicatrici/index_ori.html?pCig=YB53564551","Atti della procedura")</f>
        <v>Atti della procedura</v>
      </c>
    </row>
    <row r="862" spans="2:8" ht="45" x14ac:dyDescent="0.25">
      <c r="B862" s="1" t="s">
        <v>3032</v>
      </c>
      <c r="C862" s="1" t="s">
        <v>3033</v>
      </c>
      <c r="D862" s="1" t="s">
        <v>3034</v>
      </c>
      <c r="E862" s="1" t="s">
        <v>3034</v>
      </c>
      <c r="F862" s="1" t="s">
        <v>3035</v>
      </c>
      <c r="G862" s="2">
        <v>1200</v>
      </c>
      <c r="H862" s="1" t="str">
        <f>HYPERLINK("https://www.insiel.it/cms/societa-trasparente/09-bandi-di-gara-e-contratti/Atti_amministrazioni_aggiudicatrici/index_ori.html?pCig=Y06356443B","Atti della procedura")</f>
        <v>Atti della procedura</v>
      </c>
    </row>
    <row r="863" spans="2:8" ht="30" x14ac:dyDescent="0.25">
      <c r="B863" s="1" t="s">
        <v>3036</v>
      </c>
      <c r="C863" s="1" t="s">
        <v>3037</v>
      </c>
      <c r="D863" s="1" t="s">
        <v>3038</v>
      </c>
      <c r="E863" s="1" t="s">
        <v>3038</v>
      </c>
      <c r="F863" s="1" t="s">
        <v>3039</v>
      </c>
      <c r="G863" s="2">
        <v>2450</v>
      </c>
      <c r="H863" s="1" t="str">
        <f>HYPERLINK("https://www.insiel.it/cms/societa-trasparente/09-bandi-di-gara-e-contratti/Atti_amministrazioni_aggiudicatrici/index_ori.html?pCig=YBC3563F5C","Atti della procedura")</f>
        <v>Atti della procedura</v>
      </c>
    </row>
    <row r="864" spans="2:8" ht="30" x14ac:dyDescent="0.25">
      <c r="B864" s="1" t="s">
        <v>3040</v>
      </c>
      <c r="C864" s="1" t="s">
        <v>3041</v>
      </c>
      <c r="D864" s="1" t="s">
        <v>3042</v>
      </c>
      <c r="E864" s="1" t="s">
        <v>3043</v>
      </c>
      <c r="F864" s="1" t="s">
        <v>3044</v>
      </c>
      <c r="G864" s="2">
        <v>2460</v>
      </c>
      <c r="H864" s="1" t="str">
        <f>HYPERLINK("https://www.insiel.it/cms/societa-trasparente/09-bandi-di-gara-e-contratti/Atti_amministrazioni_aggiudicatrici/index_ori.html?pCig=Y333563DBB","Atti della procedura")</f>
        <v>Atti della procedura</v>
      </c>
    </row>
    <row r="865" spans="2:8" x14ac:dyDescent="0.25">
      <c r="B865" s="1" t="s">
        <v>3045</v>
      </c>
      <c r="C865" s="1" t="s">
        <v>3046</v>
      </c>
      <c r="D865" s="1" t="s">
        <v>3047</v>
      </c>
      <c r="E865" s="1" t="s">
        <v>3047</v>
      </c>
      <c r="F865" s="1" t="s">
        <v>3048</v>
      </c>
      <c r="G865" s="2">
        <v>1800</v>
      </c>
      <c r="H865" s="1" t="str">
        <f>HYPERLINK("https://www.insiel.it/cms/societa-trasparente/09-bandi-di-gara-e-contratti/Atti_amministrazioni_aggiudicatrici/index_ori.html?pCig=YA8361921E","Atti della procedura")</f>
        <v>Atti della procedura</v>
      </c>
    </row>
    <row r="866" spans="2:8" ht="45" x14ac:dyDescent="0.25">
      <c r="B866" s="1" t="s">
        <v>3049</v>
      </c>
      <c r="C866" s="1" t="s">
        <v>3050</v>
      </c>
      <c r="D866" s="1" t="s">
        <v>3051</v>
      </c>
      <c r="E866" s="1" t="s">
        <v>3052</v>
      </c>
      <c r="F866" s="1" t="s">
        <v>3053</v>
      </c>
      <c r="G866" s="2">
        <v>48000</v>
      </c>
      <c r="H866" s="1" t="str">
        <f>HYPERLINK("https://www.insiel.it/cms/societa-trasparente/09-bandi-di-gara-e-contratti/Atti_amministrazioni_aggiudicatrici/index_ori.html?pCig=9201903294","Atti della procedura")</f>
        <v>Atti della procedura</v>
      </c>
    </row>
    <row r="867" spans="2:8" ht="30" x14ac:dyDescent="0.25">
      <c r="B867" s="1" t="s">
        <v>3054</v>
      </c>
      <c r="C867" s="1" t="s">
        <v>78</v>
      </c>
      <c r="D867" s="1" t="s">
        <v>79</v>
      </c>
      <c r="E867" s="1" t="s">
        <v>79</v>
      </c>
      <c r="F867" s="1" t="s">
        <v>3055</v>
      </c>
      <c r="G867" s="2">
        <v>866.5</v>
      </c>
      <c r="H867" s="1" t="str">
        <f>HYPERLINK("https://www.insiel.it/cms/societa-trasparente/09-bandi-di-gara-e-contratti/Atti_amministrazioni_aggiudicatrici/index_ori.html?pCig=NO","Atti della procedura")</f>
        <v>Atti della procedura</v>
      </c>
    </row>
    <row r="868" spans="2:8" ht="60" x14ac:dyDescent="0.25">
      <c r="B868" s="1" t="s">
        <v>3056</v>
      </c>
      <c r="C868" s="1" t="s">
        <v>3057</v>
      </c>
      <c r="D868" s="1" t="s">
        <v>825</v>
      </c>
      <c r="E868" s="1" t="s">
        <v>825</v>
      </c>
      <c r="F868" s="1" t="s">
        <v>3058</v>
      </c>
      <c r="G868" s="2">
        <v>2369</v>
      </c>
      <c r="H868" s="1" t="str">
        <f>HYPERLINK("https://www.insiel.it/cms/societa-trasparente/09-bandi-di-gara-e-contratti/Atti_amministrazioni_aggiudicatrici/index_ori.html?pCig=Y0A3554C45","Atti della procedura")</f>
        <v>Atti della procedura</v>
      </c>
    </row>
    <row r="869" spans="2:8" ht="30" x14ac:dyDescent="0.25">
      <c r="B869" s="1" t="s">
        <v>3059</v>
      </c>
      <c r="C869" s="1" t="s">
        <v>3060</v>
      </c>
      <c r="D869" s="1" t="s">
        <v>3061</v>
      </c>
      <c r="E869" s="1" t="s">
        <v>3061</v>
      </c>
      <c r="F869" s="1" t="s">
        <v>3062</v>
      </c>
      <c r="G869" s="2">
        <v>17746.560000000001</v>
      </c>
      <c r="H869" s="1" t="str">
        <f>HYPERLINK("https://www.insiel.it/cms/societa-trasparente/09-bandi-di-gara-e-contratti/Atti_amministrazioni_aggiudicatrici/index_ori.html?pCig=Y7135666F4","Atti della procedura")</f>
        <v>Atti della procedura</v>
      </c>
    </row>
    <row r="870" spans="2:8" x14ac:dyDescent="0.25">
      <c r="B870" s="1" t="s">
        <v>3063</v>
      </c>
      <c r="C870" s="1" t="s">
        <v>3064</v>
      </c>
      <c r="D870" s="1" t="s">
        <v>2389</v>
      </c>
      <c r="E870" s="1" t="s">
        <v>2389</v>
      </c>
      <c r="F870" s="1" t="s">
        <v>3065</v>
      </c>
      <c r="G870" s="2">
        <v>34485.65</v>
      </c>
      <c r="H870" s="1" t="str">
        <f>HYPERLINK("https://www.insiel.it/cms/societa-trasparente/09-bandi-di-gara-e-contratti/Atti_amministrazioni_aggiudicatrici/index_ori.html?pCig=Y7B354FBEF","Atti della procedura")</f>
        <v>Atti della procedura</v>
      </c>
    </row>
    <row r="871" spans="2:8" x14ac:dyDescent="0.25">
      <c r="B871" s="1" t="s">
        <v>3066</v>
      </c>
      <c r="C871" s="1" t="s">
        <v>3067</v>
      </c>
      <c r="D871" s="1" t="s">
        <v>3068</v>
      </c>
      <c r="E871" s="1" t="s">
        <v>3068</v>
      </c>
      <c r="F871" s="1" t="s">
        <v>3069</v>
      </c>
      <c r="G871" s="2">
        <v>25200</v>
      </c>
      <c r="H871" s="1" t="str">
        <f>HYPERLINK("https://www.insiel.it/cms/societa-trasparente/09-bandi-di-gara-e-contratti/Atti_amministrazioni_aggiudicatrici/index_ori.html?pCig=Y4E354E600","Atti della procedura")</f>
        <v>Atti della procedura</v>
      </c>
    </row>
    <row r="872" spans="2:8" x14ac:dyDescent="0.25">
      <c r="B872" s="1" t="s">
        <v>3070</v>
      </c>
      <c r="C872" s="1" t="s">
        <v>3071</v>
      </c>
      <c r="D872" s="1" t="s">
        <v>27</v>
      </c>
      <c r="E872" s="1" t="s">
        <v>27</v>
      </c>
      <c r="F872" s="1" t="s">
        <v>3072</v>
      </c>
      <c r="G872" s="2">
        <v>2100</v>
      </c>
      <c r="H872" s="1" t="str">
        <f>HYPERLINK("https://www.insiel.it/cms/societa-trasparente/09-bandi-di-gara-e-contratti/Atti_amministrazioni_aggiudicatrici/index_ori.html?pCig=Y25354B7A7","Atti della procedura")</f>
        <v>Atti della procedura</v>
      </c>
    </row>
    <row r="873" spans="2:8" x14ac:dyDescent="0.25">
      <c r="B873" s="1" t="s">
        <v>3073</v>
      </c>
      <c r="C873" s="1" t="s">
        <v>3074</v>
      </c>
      <c r="D873" s="1" t="s">
        <v>759</v>
      </c>
      <c r="E873" s="1" t="s">
        <v>759</v>
      </c>
      <c r="F873" s="1" t="s">
        <v>512</v>
      </c>
      <c r="G873" s="2">
        <v>414</v>
      </c>
      <c r="H873" s="1" t="str">
        <f>HYPERLINK("https://www.insiel.it/cms/societa-trasparente/09-bandi-di-gara-e-contratti/Atti_amministrazioni_aggiudicatrici/index_ori.html?pCig=YA6354E72B","Atti della procedura")</f>
        <v>Atti della procedura</v>
      </c>
    </row>
    <row r="874" spans="2:8" x14ac:dyDescent="0.25">
      <c r="B874" s="1" t="s">
        <v>3075</v>
      </c>
      <c r="C874" s="1" t="s">
        <v>3076</v>
      </c>
      <c r="D874" s="1" t="s">
        <v>759</v>
      </c>
      <c r="E874" s="1" t="s">
        <v>759</v>
      </c>
      <c r="F874" s="1" t="s">
        <v>512</v>
      </c>
      <c r="G874" s="2">
        <v>1243</v>
      </c>
      <c r="H874" s="1" t="str">
        <f>HYPERLINK("https://www.insiel.it/cms/societa-trasparente/09-bandi-di-gara-e-contratti/Atti_amministrazioni_aggiudicatrici/index_ori.html?pCig=YAD354E718","Atti della procedura")</f>
        <v>Atti della procedura</v>
      </c>
    </row>
    <row r="875" spans="2:8" x14ac:dyDescent="0.25">
      <c r="B875" s="1" t="s">
        <v>3077</v>
      </c>
      <c r="C875" s="1" t="s">
        <v>3078</v>
      </c>
      <c r="D875" s="1" t="s">
        <v>759</v>
      </c>
      <c r="E875" s="1" t="s">
        <v>759</v>
      </c>
      <c r="F875" s="1" t="s">
        <v>512</v>
      </c>
      <c r="G875" s="2">
        <v>1655</v>
      </c>
      <c r="H875" s="1" t="str">
        <f>HYPERLINK("https://www.insiel.it/cms/societa-trasparente/09-bandi-di-gara-e-contratti/Atti_amministrazioni_aggiudicatrici/index_ori.html?pCig=YEE354E6F7","Atti della procedura")</f>
        <v>Atti della procedura</v>
      </c>
    </row>
    <row r="876" spans="2:8" x14ac:dyDescent="0.25">
      <c r="B876" s="1" t="s">
        <v>3079</v>
      </c>
      <c r="C876" s="1" t="s">
        <v>3080</v>
      </c>
      <c r="D876" s="1" t="s">
        <v>759</v>
      </c>
      <c r="E876" s="1" t="s">
        <v>759</v>
      </c>
      <c r="F876" s="1" t="s">
        <v>512</v>
      </c>
      <c r="G876" s="2">
        <v>1243</v>
      </c>
      <c r="H876" s="1" t="str">
        <f>HYPERLINK("https://www.insiel.it/cms/societa-trasparente/09-bandi-di-gara-e-contratti/Atti_amministrazioni_aggiudicatrici/index_ori.html?pCig=Y46354E6C9","Atti della procedura")</f>
        <v>Atti della procedura</v>
      </c>
    </row>
    <row r="877" spans="2:8" ht="30" x14ac:dyDescent="0.25">
      <c r="B877" s="1" t="s">
        <v>3081</v>
      </c>
      <c r="C877" s="1" t="s">
        <v>78</v>
      </c>
      <c r="D877" s="1" t="s">
        <v>79</v>
      </c>
      <c r="E877" s="1" t="s">
        <v>79</v>
      </c>
      <c r="F877" s="1" t="s">
        <v>3082</v>
      </c>
      <c r="G877" s="2">
        <v>745.19</v>
      </c>
      <c r="H877" s="1" t="str">
        <f>HYPERLINK("https://www.insiel.it/cms/societa-trasparente/09-bandi-di-gara-e-contratti/Atti_amministrazioni_aggiudicatrici/index_ori.html?pCig=NO","Atti della procedura")</f>
        <v>Atti della procedura</v>
      </c>
    </row>
    <row r="878" spans="2:8" ht="60" x14ac:dyDescent="0.25">
      <c r="B878" s="1" t="s">
        <v>3083</v>
      </c>
      <c r="C878" s="1" t="s">
        <v>3084</v>
      </c>
      <c r="D878" s="1" t="s">
        <v>3085</v>
      </c>
      <c r="E878" s="1" t="s">
        <v>3085</v>
      </c>
      <c r="F878" s="1" t="s">
        <v>3086</v>
      </c>
      <c r="G878" s="2">
        <v>1575</v>
      </c>
      <c r="H878" s="1" t="str">
        <f>HYPERLINK("https://www.insiel.it/cms/societa-trasparente/09-bandi-di-gara-e-contratti/Atti_amministrazioni_aggiudicatrici/index_ori.html?pCig=YE83542B0F","Atti della procedura")</f>
        <v>Atti della procedura</v>
      </c>
    </row>
    <row r="879" spans="2:8" ht="60" x14ac:dyDescent="0.25">
      <c r="B879" s="1" t="s">
        <v>3087</v>
      </c>
      <c r="C879" s="1" t="s">
        <v>3088</v>
      </c>
      <c r="D879" s="1" t="s">
        <v>3089</v>
      </c>
      <c r="E879" s="1" t="s">
        <v>3090</v>
      </c>
      <c r="F879" s="1" t="s">
        <v>3091</v>
      </c>
      <c r="G879" s="2">
        <v>2700</v>
      </c>
      <c r="H879" s="1" t="str">
        <f>HYPERLINK("https://www.insiel.it/cms/societa-trasparente/09-bandi-di-gara-e-contratti/Atti_amministrazioni_aggiudicatrici/index_ori.html?pCig=Y86355843E","Atti della procedura")</f>
        <v>Atti della procedura</v>
      </c>
    </row>
    <row r="880" spans="2:8" ht="75" x14ac:dyDescent="0.25">
      <c r="B880" s="1" t="s">
        <v>3092</v>
      </c>
      <c r="C880" s="1" t="s">
        <v>3093</v>
      </c>
      <c r="D880" s="1" t="s">
        <v>3094</v>
      </c>
      <c r="E880" s="1" t="s">
        <v>3043</v>
      </c>
      <c r="F880" s="1" t="s">
        <v>3095</v>
      </c>
      <c r="G880" s="2">
        <v>4950</v>
      </c>
      <c r="H880" s="1" t="str">
        <f>HYPERLINK("https://www.insiel.it/cms/societa-trasparente/09-bandi-di-gara-e-contratti/Atti_amministrazioni_aggiudicatrici/index_ori.html?pCig=Y003553FC5","Atti della procedura")</f>
        <v>Atti della procedura</v>
      </c>
    </row>
    <row r="881" spans="2:8" ht="45" x14ac:dyDescent="0.25">
      <c r="B881" s="1" t="s">
        <v>3096</v>
      </c>
      <c r="C881" s="1" t="s">
        <v>3097</v>
      </c>
      <c r="D881" s="1" t="s">
        <v>3098</v>
      </c>
      <c r="E881" s="1" t="s">
        <v>3098</v>
      </c>
      <c r="F881" s="1" t="s">
        <v>3099</v>
      </c>
      <c r="G881" s="2">
        <v>499.95</v>
      </c>
      <c r="H881" s="1" t="str">
        <f>HYPERLINK("https://www.insiel.it/cms/societa-trasparente/09-bandi-di-gara-e-contratti/Atti_amministrazioni_aggiudicatrici/index_ori.html?pCig=Y0F3558486","Atti della procedura")</f>
        <v>Atti della procedura</v>
      </c>
    </row>
    <row r="882" spans="2:8" ht="45" x14ac:dyDescent="0.25">
      <c r="B882" s="1" t="s">
        <v>3100</v>
      </c>
      <c r="C882" s="1" t="s">
        <v>3101</v>
      </c>
      <c r="D882" s="1" t="s">
        <v>3102</v>
      </c>
      <c r="E882" s="1" t="s">
        <v>3043</v>
      </c>
      <c r="F882" s="1" t="s">
        <v>3103</v>
      </c>
      <c r="G882" s="2">
        <v>4230</v>
      </c>
      <c r="H882" s="1" t="str">
        <f>HYPERLINK("https://www.insiel.it/cms/societa-trasparente/09-bandi-di-gara-e-contratti/Atti_amministrazioni_aggiudicatrici/index_ori.html?pCig=Y233553F66","Atti della procedura")</f>
        <v>Atti della procedura</v>
      </c>
    </row>
    <row r="883" spans="2:8" ht="30" x14ac:dyDescent="0.25">
      <c r="B883" s="1" t="s">
        <v>3104</v>
      </c>
      <c r="C883" s="1" t="s">
        <v>3105</v>
      </c>
      <c r="D883" s="1" t="s">
        <v>3106</v>
      </c>
      <c r="E883" s="1" t="s">
        <v>3106</v>
      </c>
      <c r="F883" s="1" t="s">
        <v>3107</v>
      </c>
      <c r="G883" s="2">
        <v>2000</v>
      </c>
      <c r="H883" s="1" t="str">
        <f>HYPERLINK("https://www.insiel.it/cms/societa-trasparente/09-bandi-di-gara-e-contratti/Atti_amministrazioni_aggiudicatrici/index_ori.html?pCig=Y553553F26","Atti della procedura")</f>
        <v>Atti della procedura</v>
      </c>
    </row>
    <row r="884" spans="2:8" ht="30" x14ac:dyDescent="0.25">
      <c r="B884" s="1" t="s">
        <v>3108</v>
      </c>
      <c r="C884" s="1" t="s">
        <v>3109</v>
      </c>
      <c r="D884" s="1" t="s">
        <v>3110</v>
      </c>
      <c r="E884" s="1" t="s">
        <v>3111</v>
      </c>
      <c r="F884" s="1" t="s">
        <v>3112</v>
      </c>
      <c r="G884" s="2">
        <v>804</v>
      </c>
      <c r="H884" s="1" t="str">
        <f>HYPERLINK("https://www.insiel.it/cms/societa-trasparente/09-bandi-di-gara-e-contratti/Atti_amministrazioni_aggiudicatrici/index_ori.html?pCig=Y453558364","Atti della procedura")</f>
        <v>Atti della procedura</v>
      </c>
    </row>
    <row r="885" spans="2:8" ht="45" x14ac:dyDescent="0.25">
      <c r="B885" s="1" t="s">
        <v>3113</v>
      </c>
      <c r="C885" s="1" t="s">
        <v>3114</v>
      </c>
      <c r="D885" s="1" t="s">
        <v>3115</v>
      </c>
      <c r="E885" s="1" t="s">
        <v>882</v>
      </c>
      <c r="F885" s="1" t="s">
        <v>3116</v>
      </c>
      <c r="G885" s="2">
        <v>1375</v>
      </c>
      <c r="H885" s="1" t="str">
        <f>HYPERLINK("https://www.insiel.it/cms/societa-trasparente/09-bandi-di-gara-e-contratti/Atti_amministrazioni_aggiudicatrici/index_ori.html?pCig=YBD3549134","Atti della procedura")</f>
        <v>Atti della procedura</v>
      </c>
    </row>
    <row r="886" spans="2:8" ht="60" x14ac:dyDescent="0.25">
      <c r="B886" s="1" t="s">
        <v>3117</v>
      </c>
      <c r="C886" s="1" t="s">
        <v>3118</v>
      </c>
      <c r="D886" s="1" t="s">
        <v>3119</v>
      </c>
      <c r="E886" s="1" t="s">
        <v>3119</v>
      </c>
      <c r="F886" s="1" t="s">
        <v>3120</v>
      </c>
      <c r="G886" s="2">
        <v>2560</v>
      </c>
      <c r="H886" s="1" t="str">
        <f>HYPERLINK("https://www.insiel.it/cms/societa-trasparente/09-bandi-di-gara-e-contratti/Atti_amministrazioni_aggiudicatrici/index_ori.html?pCig=YBC35405B5","Atti della procedura")</f>
        <v>Atti della procedura</v>
      </c>
    </row>
    <row r="887" spans="2:8" ht="45" x14ac:dyDescent="0.25">
      <c r="B887" s="1" t="s">
        <v>3121</v>
      </c>
      <c r="C887" s="1" t="s">
        <v>3122</v>
      </c>
      <c r="D887" s="1" t="s">
        <v>3123</v>
      </c>
      <c r="E887" s="1" t="s">
        <v>3124</v>
      </c>
      <c r="F887" s="1" t="s">
        <v>3125</v>
      </c>
      <c r="G887" s="2">
        <v>600</v>
      </c>
      <c r="H887" s="1" t="str">
        <f>HYPERLINK("https://www.insiel.it/cms/societa-trasparente/09-bandi-di-gara-e-contratti/Atti_amministrazioni_aggiudicatrici/index_ori.html?pCig=YF13553D13","Atti della procedura")</f>
        <v>Atti della procedura</v>
      </c>
    </row>
    <row r="888" spans="2:8" ht="30" x14ac:dyDescent="0.25">
      <c r="B888" s="1" t="s">
        <v>3126</v>
      </c>
      <c r="C888" s="1" t="s">
        <v>3127</v>
      </c>
      <c r="D888" s="1" t="s">
        <v>2470</v>
      </c>
      <c r="E888" s="1" t="s">
        <v>2470</v>
      </c>
      <c r="F888" s="1" t="s">
        <v>3128</v>
      </c>
      <c r="G888" s="2">
        <v>5000</v>
      </c>
      <c r="H888" s="1" t="str">
        <f>HYPERLINK("https://www.insiel.it/cms/societa-trasparente/09-bandi-di-gara-e-contratti/Atti_amministrazioni_aggiudicatrici/index_ori.html?pCig=Y1E353E5E8","Atti della procedura")</f>
        <v>Atti della procedura</v>
      </c>
    </row>
    <row r="889" spans="2:8" x14ac:dyDescent="0.25">
      <c r="B889" s="1" t="s">
        <v>3129</v>
      </c>
      <c r="C889" s="1" t="s">
        <v>3130</v>
      </c>
      <c r="D889" s="1" t="s">
        <v>889</v>
      </c>
      <c r="E889" s="1" t="s">
        <v>889</v>
      </c>
      <c r="F889" s="1" t="s">
        <v>3131</v>
      </c>
      <c r="G889" s="2">
        <v>450</v>
      </c>
      <c r="H889" s="1" t="str">
        <f>HYPERLINK("https://www.insiel.it/cms/societa-trasparente/09-bandi-di-gara-e-contratti/Atti_amministrazioni_aggiudicatrici/index_ori.html?pCig=YB8353C8D2","Atti della procedura")</f>
        <v>Atti della procedura</v>
      </c>
    </row>
    <row r="890" spans="2:8" ht="30" x14ac:dyDescent="0.25">
      <c r="B890" s="1" t="s">
        <v>3132</v>
      </c>
      <c r="C890" s="1" t="s">
        <v>3133</v>
      </c>
      <c r="D890" s="1" t="s">
        <v>3134</v>
      </c>
      <c r="E890" s="1" t="s">
        <v>3135</v>
      </c>
      <c r="F890" s="1" t="s">
        <v>3136</v>
      </c>
      <c r="G890" s="2">
        <v>1350</v>
      </c>
      <c r="H890" s="1" t="str">
        <f>HYPERLINK("https://www.insiel.it/cms/societa-trasparente/09-bandi-di-gara-e-contratti/Atti_amministrazioni_aggiudicatrici/index_ori.html?pCig=YB73540557","Atti della procedura")</f>
        <v>Atti della procedura</v>
      </c>
    </row>
    <row r="891" spans="2:8" ht="45" x14ac:dyDescent="0.25">
      <c r="B891" s="1" t="s">
        <v>3137</v>
      </c>
      <c r="C891" s="1" t="s">
        <v>3138</v>
      </c>
      <c r="D891" s="1" t="s">
        <v>3139</v>
      </c>
      <c r="E891" s="1" t="s">
        <v>2993</v>
      </c>
      <c r="F891" s="1" t="s">
        <v>3140</v>
      </c>
      <c r="G891" s="2">
        <v>1095</v>
      </c>
      <c r="H891" s="1" t="str">
        <f>HYPERLINK("https://www.insiel.it/cms/societa-trasparente/09-bandi-di-gara-e-contratti/Atti_amministrazioni_aggiudicatrici/index_ori.html?pCig=Y3735483A3","Atti della procedura")</f>
        <v>Atti della procedura</v>
      </c>
    </row>
    <row r="892" spans="2:8" ht="60" x14ac:dyDescent="0.25">
      <c r="B892" s="1" t="s">
        <v>3141</v>
      </c>
      <c r="C892" s="1" t="s">
        <v>3142</v>
      </c>
      <c r="D892" s="1" t="s">
        <v>3143</v>
      </c>
      <c r="E892" s="1" t="s">
        <v>3124</v>
      </c>
      <c r="F892" s="1" t="s">
        <v>3144</v>
      </c>
      <c r="G892" s="2">
        <v>1200</v>
      </c>
      <c r="H892" s="1" t="str">
        <f>HYPERLINK("https://www.insiel.it/cms/societa-trasparente/09-bandi-di-gara-e-contratti/Atti_amministrazioni_aggiudicatrici/index_ori.html?pCig=Y95353ED78","Atti della procedura")</f>
        <v>Atti della procedura</v>
      </c>
    </row>
    <row r="893" spans="2:8" ht="45" x14ac:dyDescent="0.25">
      <c r="B893" s="1" t="s">
        <v>3145</v>
      </c>
      <c r="C893" s="1" t="s">
        <v>3146</v>
      </c>
      <c r="D893" s="1" t="s">
        <v>3147</v>
      </c>
      <c r="E893" s="1" t="s">
        <v>3148</v>
      </c>
      <c r="F893" s="1" t="s">
        <v>3149</v>
      </c>
      <c r="G893" s="2">
        <v>1470</v>
      </c>
      <c r="H893" s="1" t="str">
        <f>HYPERLINK("https://www.insiel.it/cms/societa-trasparente/09-bandi-di-gara-e-contratti/Atti_amministrazioni_aggiudicatrici/index_ori.html?pCig=YA1353D059","Atti della procedura")</f>
        <v>Atti della procedura</v>
      </c>
    </row>
    <row r="894" spans="2:8" x14ac:dyDescent="0.25">
      <c r="B894" s="1" t="s">
        <v>3150</v>
      </c>
      <c r="C894" s="1" t="s">
        <v>3151</v>
      </c>
      <c r="D894" s="1" t="s">
        <v>123</v>
      </c>
      <c r="E894" s="1" t="s">
        <v>123</v>
      </c>
      <c r="F894" s="1" t="s">
        <v>3152</v>
      </c>
      <c r="G894" s="2">
        <v>1347</v>
      </c>
      <c r="H894" s="1" t="str">
        <f>HYPERLINK("https://www.insiel.it/cms/societa-trasparente/09-bandi-di-gara-e-contratti/Atti_amministrazioni_aggiudicatrici/index_ori.html?pCig=YC3353A782","Atti della procedura")</f>
        <v>Atti della procedura</v>
      </c>
    </row>
    <row r="895" spans="2:8" ht="45" x14ac:dyDescent="0.25">
      <c r="B895" s="1" t="s">
        <v>3153</v>
      </c>
      <c r="C895" s="1" t="s">
        <v>3154</v>
      </c>
      <c r="D895" s="1" t="s">
        <v>3155</v>
      </c>
      <c r="E895" s="1" t="s">
        <v>3155</v>
      </c>
      <c r="F895" s="1" t="s">
        <v>3156</v>
      </c>
      <c r="G895" s="2">
        <v>1029</v>
      </c>
      <c r="H895" s="1" t="str">
        <f>HYPERLINK("https://www.insiel.it/cms/societa-trasparente/09-bandi-di-gara-e-contratti/Atti_amministrazioni_aggiudicatrici/index_ori.html?pCig=Y06353DD7A","Atti della procedura")</f>
        <v>Atti della procedura</v>
      </c>
    </row>
    <row r="896" spans="2:8" ht="30" x14ac:dyDescent="0.25">
      <c r="B896" s="1" t="s">
        <v>3157</v>
      </c>
      <c r="C896" s="1" t="s">
        <v>3158</v>
      </c>
      <c r="D896" s="1" t="s">
        <v>273</v>
      </c>
      <c r="E896" s="1" t="s">
        <v>273</v>
      </c>
      <c r="F896" s="1" t="s">
        <v>3159</v>
      </c>
      <c r="G896" s="2">
        <v>2000</v>
      </c>
      <c r="H896" s="1" t="str">
        <f>HYPERLINK("https://www.insiel.it/cms/societa-trasparente/09-bandi-di-gara-e-contratti/Atti_amministrazioni_aggiudicatrici/index_ori.html?pCig=Y1A353721D","Atti della procedura")</f>
        <v>Atti della procedura</v>
      </c>
    </row>
    <row r="897" spans="2:8" ht="45" x14ac:dyDescent="0.25">
      <c r="B897" s="1" t="s">
        <v>3160</v>
      </c>
      <c r="C897" s="1" t="s">
        <v>3161</v>
      </c>
      <c r="D897" s="1" t="s">
        <v>2966</v>
      </c>
      <c r="E897" s="1" t="s">
        <v>2966</v>
      </c>
      <c r="F897" s="1" t="s">
        <v>3162</v>
      </c>
      <c r="G897" s="2">
        <v>268</v>
      </c>
      <c r="H897" s="1" t="str">
        <f>HYPERLINK("https://www.insiel.it/cms/societa-trasparente/09-bandi-di-gara-e-contratti/Atti_amministrazioni_aggiudicatrici/index_ori.html?pCig=Y3A3536335","Atti della procedura")</f>
        <v>Atti della procedura</v>
      </c>
    </row>
    <row r="898" spans="2:8" x14ac:dyDescent="0.25">
      <c r="B898" s="1" t="s">
        <v>3163</v>
      </c>
      <c r="C898" s="1" t="s">
        <v>3164</v>
      </c>
      <c r="D898" s="1" t="s">
        <v>3165</v>
      </c>
      <c r="E898" s="1" t="s">
        <v>3165</v>
      </c>
      <c r="F898" s="1" t="s">
        <v>3166</v>
      </c>
      <c r="G898" s="2">
        <v>2000</v>
      </c>
      <c r="H898" s="1" t="str">
        <f>HYPERLINK("https://www.insiel.it/cms/societa-trasparente/09-bandi-di-gara-e-contratti/Atti_amministrazioni_aggiudicatrici/index_ori.html?pCig=Y56353496B","Atti della procedura")</f>
        <v>Atti della procedura</v>
      </c>
    </row>
    <row r="899" spans="2:8" x14ac:dyDescent="0.25">
      <c r="B899" s="1" t="s">
        <v>3167</v>
      </c>
      <c r="C899" s="1" t="s">
        <v>3168</v>
      </c>
      <c r="D899" s="1" t="s">
        <v>115</v>
      </c>
      <c r="E899" s="1" t="s">
        <v>115</v>
      </c>
      <c r="F899" s="1" t="s">
        <v>3169</v>
      </c>
      <c r="G899" s="2">
        <v>866.65</v>
      </c>
      <c r="H899" s="1" t="str">
        <f>HYPERLINK("https://www.insiel.it/cms/societa-trasparente/09-bandi-di-gara-e-contratti/Atti_amministrazioni_aggiudicatrici/index_ori.html?pCig=Y6C3532726","Atti della procedura")</f>
        <v>Atti della procedura</v>
      </c>
    </row>
    <row r="900" spans="2:8" x14ac:dyDescent="0.25">
      <c r="B900" s="1" t="s">
        <v>3170</v>
      </c>
      <c r="C900" s="1" t="s">
        <v>3171</v>
      </c>
      <c r="D900" s="1" t="s">
        <v>3172</v>
      </c>
      <c r="E900" s="1" t="s">
        <v>3172</v>
      </c>
      <c r="F900" s="1" t="s">
        <v>3173</v>
      </c>
      <c r="G900" s="2">
        <v>4546.6400000000003</v>
      </c>
      <c r="H900" s="1" t="str">
        <f>HYPERLINK("https://www.insiel.it/cms/societa-trasparente/09-bandi-di-gara-e-contratti/Atti_amministrazioni_aggiudicatrici/index_ori.html?pCig=Y15352FD12","Atti della procedura")</f>
        <v>Atti della procedura</v>
      </c>
    </row>
    <row r="901" spans="2:8" ht="30" x14ac:dyDescent="0.25">
      <c r="B901" s="1" t="s">
        <v>3174</v>
      </c>
      <c r="C901" s="1" t="s">
        <v>3175</v>
      </c>
      <c r="D901" s="1" t="s">
        <v>1091</v>
      </c>
      <c r="E901" s="1" t="s">
        <v>1091</v>
      </c>
      <c r="F901" s="1" t="s">
        <v>3176</v>
      </c>
      <c r="G901" s="2">
        <v>15168.12</v>
      </c>
      <c r="H901" s="1" t="str">
        <f>HYPERLINK("https://www.insiel.it/cms/societa-trasparente/09-bandi-di-gara-e-contratti/Atti_amministrazioni_aggiudicatrici/index_ori.html?pCig=Y153545B19","Atti della procedura")</f>
        <v>Atti della procedura</v>
      </c>
    </row>
    <row r="902" spans="2:8" ht="45" x14ac:dyDescent="0.25">
      <c r="B902" s="1" t="s">
        <v>3177</v>
      </c>
      <c r="C902" s="1" t="s">
        <v>3178</v>
      </c>
      <c r="D902" s="1" t="s">
        <v>75</v>
      </c>
      <c r="E902" s="1" t="s">
        <v>75</v>
      </c>
      <c r="F902" s="1" t="s">
        <v>3179</v>
      </c>
      <c r="G902" s="2">
        <v>1728</v>
      </c>
      <c r="H902" s="1" t="str">
        <f>HYPERLINK("https://www.insiel.it/cms/societa-trasparente/09-bandi-di-gara-e-contratti/Atti_amministrazioni_aggiudicatrici/index_ori.html?pCig=Y0335307E8","Atti della procedura")</f>
        <v>Atti della procedura</v>
      </c>
    </row>
    <row r="903" spans="2:8" ht="45" x14ac:dyDescent="0.25">
      <c r="B903" s="1" t="s">
        <v>3180</v>
      </c>
      <c r="C903" s="1" t="s">
        <v>3181</v>
      </c>
      <c r="D903" s="1" t="s">
        <v>3182</v>
      </c>
      <c r="E903" s="1" t="s">
        <v>3182</v>
      </c>
      <c r="F903" s="1" t="s">
        <v>3183</v>
      </c>
      <c r="G903" s="2">
        <v>8000</v>
      </c>
      <c r="H903" s="1" t="str">
        <f>HYPERLINK("https://www.insiel.it/cms/societa-trasparente/09-bandi-di-gara-e-contratti/Atti_amministrazioni_aggiudicatrici/index_ori.html?pCig=YFA352BE46","Atti della procedura")</f>
        <v>Atti della procedura</v>
      </c>
    </row>
    <row r="904" spans="2:8" ht="45" x14ac:dyDescent="0.25">
      <c r="B904" s="1" t="s">
        <v>3184</v>
      </c>
      <c r="C904" s="1" t="s">
        <v>78</v>
      </c>
      <c r="D904" s="1" t="s">
        <v>79</v>
      </c>
      <c r="E904" s="1" t="s">
        <v>79</v>
      </c>
      <c r="F904" s="1" t="s">
        <v>3185</v>
      </c>
      <c r="G904" s="2">
        <v>814.51</v>
      </c>
      <c r="H904" s="1" t="str">
        <f>HYPERLINK("https://www.insiel.it/cms/societa-trasparente/09-bandi-di-gara-e-contratti/Atti_amministrazioni_aggiudicatrici/index_ori.html?pCig=NO","Atti della procedura")</f>
        <v>Atti della procedura</v>
      </c>
    </row>
    <row r="905" spans="2:8" x14ac:dyDescent="0.25">
      <c r="B905" s="1" t="s">
        <v>3186</v>
      </c>
      <c r="C905" s="1" t="s">
        <v>78</v>
      </c>
      <c r="D905" s="1" t="s">
        <v>87</v>
      </c>
      <c r="E905" s="1" t="s">
        <v>87</v>
      </c>
      <c r="F905" s="1" t="s">
        <v>3187</v>
      </c>
      <c r="G905" s="2">
        <v>360</v>
      </c>
      <c r="H905" s="1" t="str">
        <f>HYPERLINK("https://www.insiel.it/cms/societa-trasparente/09-bandi-di-gara-e-contratti/Atti_amministrazioni_aggiudicatrici/index_ori.html?pCig=NO","Atti della procedura")</f>
        <v>Atti della procedura</v>
      </c>
    </row>
    <row r="906" spans="2:8" x14ac:dyDescent="0.25">
      <c r="B906" s="1" t="s">
        <v>3188</v>
      </c>
      <c r="C906" s="1" t="s">
        <v>3189</v>
      </c>
      <c r="D906" s="1" t="s">
        <v>3190</v>
      </c>
      <c r="E906" s="1" t="s">
        <v>3190</v>
      </c>
      <c r="F906" s="1" t="s">
        <v>3191</v>
      </c>
      <c r="G906" s="2">
        <v>1779.51</v>
      </c>
      <c r="H906" s="1" t="str">
        <f>HYPERLINK("https://www.insiel.it/cms/societa-trasparente/09-bandi-di-gara-e-contratti/Atti_amministrazioni_aggiudicatrici/index_ori.html?pCig=YC43526E07","Atti della procedura")</f>
        <v>Atti della procedura</v>
      </c>
    </row>
    <row r="907" spans="2:8" ht="45" x14ac:dyDescent="0.25">
      <c r="B907" s="1" t="s">
        <v>3192</v>
      </c>
      <c r="C907" s="1" t="s">
        <v>3193</v>
      </c>
      <c r="D907" s="1" t="s">
        <v>277</v>
      </c>
      <c r="E907" s="1" t="s">
        <v>277</v>
      </c>
      <c r="F907" s="1" t="s">
        <v>3194</v>
      </c>
      <c r="G907" s="2">
        <v>26500</v>
      </c>
      <c r="H907" s="1" t="str">
        <f>HYPERLINK("https://www.insiel.it/cms/societa-trasparente/09-bandi-di-gara-e-contratti/Atti_amministrazioni_aggiudicatrici/index_ori.html?pCig=Y56352544D","Atti della procedura")</f>
        <v>Atti della procedura</v>
      </c>
    </row>
    <row r="908" spans="2:8" ht="30" x14ac:dyDescent="0.25">
      <c r="B908" s="1" t="s">
        <v>3195</v>
      </c>
      <c r="C908" s="1" t="s">
        <v>3196</v>
      </c>
      <c r="D908" s="1" t="s">
        <v>649</v>
      </c>
      <c r="E908" s="1" t="s">
        <v>649</v>
      </c>
      <c r="F908" s="1" t="s">
        <v>3197</v>
      </c>
      <c r="G908" s="2">
        <v>30000</v>
      </c>
      <c r="H908" s="1" t="str">
        <f>HYPERLINK("https://www.insiel.it/cms/societa-trasparente/09-bandi-di-gara-e-contratti/Atti_amministrazioni_aggiudicatrici/index_ori.html?pCig=YDA3523F03","Atti della procedura")</f>
        <v>Atti della procedura</v>
      </c>
    </row>
    <row r="909" spans="2:8" ht="45" x14ac:dyDescent="0.25">
      <c r="B909" s="1" t="s">
        <v>3198</v>
      </c>
      <c r="C909" s="1" t="s">
        <v>3199</v>
      </c>
      <c r="D909" s="1" t="s">
        <v>1015</v>
      </c>
      <c r="E909" s="1" t="s">
        <v>1015</v>
      </c>
      <c r="F909" s="1" t="s">
        <v>3200</v>
      </c>
      <c r="G909" s="2">
        <v>29793.73</v>
      </c>
      <c r="H909" s="1" t="str">
        <f>HYPERLINK("https://www.insiel.it/cms/societa-trasparente/09-bandi-di-gara-e-contratti/Atti_amministrazioni_aggiudicatrici/index_ori.html?pCig=YFA34F7DDB","Atti della procedura")</f>
        <v>Atti della procedura</v>
      </c>
    </row>
    <row r="910" spans="2:8" ht="45" x14ac:dyDescent="0.25">
      <c r="B910" s="1" t="s">
        <v>3201</v>
      </c>
      <c r="C910" s="1" t="s">
        <v>3202</v>
      </c>
      <c r="D910" s="1" t="s">
        <v>75</v>
      </c>
      <c r="E910" s="1" t="s">
        <v>75</v>
      </c>
      <c r="F910" s="1" t="s">
        <v>3203</v>
      </c>
      <c r="G910" s="2">
        <v>1488</v>
      </c>
      <c r="H910" s="1" t="str">
        <f>HYPERLINK("https://www.insiel.it/cms/societa-trasparente/09-bandi-di-gara-e-contratti/Atti_amministrazioni_aggiudicatrici/index_ori.html?pCig=Y12352C16F","Atti della procedura")</f>
        <v>Atti della procedura</v>
      </c>
    </row>
    <row r="911" spans="2:8" x14ac:dyDescent="0.25">
      <c r="B911" s="1" t="s">
        <v>3204</v>
      </c>
      <c r="C911" s="1" t="s">
        <v>3205</v>
      </c>
      <c r="D911" s="1" t="s">
        <v>3206</v>
      </c>
      <c r="E911" s="1" t="s">
        <v>3206</v>
      </c>
      <c r="F911" s="1" t="s">
        <v>3207</v>
      </c>
      <c r="G911" s="2">
        <v>3038</v>
      </c>
      <c r="H911" s="1" t="str">
        <f>HYPERLINK("https://www.insiel.it/cms/societa-trasparente/09-bandi-di-gara-e-contratti/Atti_amministrazioni_aggiudicatrici/index_ori.html?pCig=YD635210D5","Atti della procedura")</f>
        <v>Atti della procedura</v>
      </c>
    </row>
    <row r="912" spans="2:8" x14ac:dyDescent="0.25">
      <c r="B912" s="1" t="s">
        <v>3208</v>
      </c>
      <c r="C912" s="1" t="s">
        <v>3209</v>
      </c>
      <c r="D912" s="1" t="s">
        <v>99</v>
      </c>
      <c r="E912" s="1" t="s">
        <v>99</v>
      </c>
      <c r="F912" s="1" t="s">
        <v>3210</v>
      </c>
      <c r="G912" s="2">
        <v>1770</v>
      </c>
      <c r="H912" s="1" t="str">
        <f>HYPERLINK("https://www.insiel.it/cms/societa-trasparente/09-bandi-di-gara-e-contratti/Atti_amministrazioni_aggiudicatrici/index_ori.html?pCig=YBB3521843","Atti della procedura")</f>
        <v>Atti della procedura</v>
      </c>
    </row>
    <row r="913" spans="2:8" x14ac:dyDescent="0.25">
      <c r="B913" s="1" t="s">
        <v>3211</v>
      </c>
      <c r="C913" s="1" t="s">
        <v>3212</v>
      </c>
      <c r="D913" s="1" t="s">
        <v>187</v>
      </c>
      <c r="E913" s="1" t="s">
        <v>187</v>
      </c>
      <c r="F913" s="1" t="s">
        <v>3213</v>
      </c>
      <c r="G913" s="2">
        <v>1720.55</v>
      </c>
      <c r="H913" s="1" t="str">
        <f>HYPERLINK("https://www.insiel.it/cms/societa-trasparente/09-bandi-di-gara-e-contratti/Atti_amministrazioni_aggiudicatrici/index_ori.html?pCig=Y2A351CFD8","Atti della procedura")</f>
        <v>Atti della procedura</v>
      </c>
    </row>
    <row r="914" spans="2:8" ht="30" x14ac:dyDescent="0.25">
      <c r="B914" s="1" t="s">
        <v>3214</v>
      </c>
      <c r="C914" s="1" t="s">
        <v>3215</v>
      </c>
      <c r="D914" s="1" t="s">
        <v>2924</v>
      </c>
      <c r="E914" s="1" t="s">
        <v>2924</v>
      </c>
      <c r="F914" s="1" t="s">
        <v>3216</v>
      </c>
      <c r="G914" s="2">
        <v>362.5</v>
      </c>
      <c r="H914" s="1" t="str">
        <f>HYPERLINK("https://www.insiel.it/cms/societa-trasparente/09-bandi-di-gara-e-contratti/Atti_amministrazioni_aggiudicatrici/index_ori.html?pCig=Y09351C9E4","Atti della procedura")</f>
        <v>Atti della procedura</v>
      </c>
    </row>
    <row r="915" spans="2:8" ht="30" x14ac:dyDescent="0.25">
      <c r="B915" s="1" t="s">
        <v>3217</v>
      </c>
      <c r="C915" s="1" t="s">
        <v>78</v>
      </c>
      <c r="D915" s="1" t="s">
        <v>79</v>
      </c>
      <c r="E915" s="1" t="s">
        <v>79</v>
      </c>
      <c r="F915" s="1" t="s">
        <v>3218</v>
      </c>
      <c r="G915" s="2">
        <v>951.82</v>
      </c>
      <c r="H915" s="1" t="str">
        <f>HYPERLINK("https://www.insiel.it/cms/societa-trasparente/09-bandi-di-gara-e-contratti/Atti_amministrazioni_aggiudicatrici/index_ori.html?pCig=NO","Atti della procedura")</f>
        <v>Atti della procedura</v>
      </c>
    </row>
    <row r="916" spans="2:8" ht="60" x14ac:dyDescent="0.25">
      <c r="B916" s="1" t="s">
        <v>3219</v>
      </c>
      <c r="C916" s="1" t="s">
        <v>3220</v>
      </c>
      <c r="D916" s="1" t="s">
        <v>715</v>
      </c>
      <c r="E916" s="1" t="s">
        <v>715</v>
      </c>
      <c r="F916" s="1" t="s">
        <v>3221</v>
      </c>
      <c r="G916" s="2">
        <v>2040</v>
      </c>
      <c r="H916" s="1" t="str">
        <f>HYPERLINK("https://www.insiel.it/cms/societa-trasparente/09-bandi-di-gara-e-contratti/Atti_amministrazioni_aggiudicatrici/index_ori.html?pCig=YD3351BAB9","Atti della procedura")</f>
        <v>Atti della procedura</v>
      </c>
    </row>
    <row r="917" spans="2:8" ht="30" x14ac:dyDescent="0.25">
      <c r="B917" s="1" t="s">
        <v>3222</v>
      </c>
      <c r="C917" s="1" t="s">
        <v>3223</v>
      </c>
      <c r="D917" s="1" t="s">
        <v>3224</v>
      </c>
      <c r="E917" s="1" t="s">
        <v>3225</v>
      </c>
      <c r="F917" s="1" t="s">
        <v>3226</v>
      </c>
      <c r="G917" s="2">
        <v>590</v>
      </c>
      <c r="H917" s="1" t="str">
        <f>HYPERLINK("https://www.insiel.it/cms/societa-trasparente/09-bandi-di-gara-e-contratti/Atti_amministrazioni_aggiudicatrici/index_ori.html?pCig=Y29351CCA2","Atti della procedura")</f>
        <v>Atti della procedura</v>
      </c>
    </row>
    <row r="918" spans="2:8" ht="45" x14ac:dyDescent="0.25">
      <c r="B918" s="1" t="s">
        <v>3227</v>
      </c>
      <c r="C918" s="1" t="s">
        <v>3228</v>
      </c>
      <c r="D918" s="1" t="s">
        <v>882</v>
      </c>
      <c r="E918" s="1" t="s">
        <v>882</v>
      </c>
      <c r="F918" s="1" t="s">
        <v>3229</v>
      </c>
      <c r="G918" s="2">
        <v>1800</v>
      </c>
      <c r="H918" s="1" t="str">
        <f>HYPERLINK("https://www.insiel.it/cms/societa-trasparente/09-bandi-di-gara-e-contratti/Atti_amministrazioni_aggiudicatrici/index_ori.html?pCig=Y91351C659","Atti della procedura")</f>
        <v>Atti della procedura</v>
      </c>
    </row>
    <row r="919" spans="2:8" ht="45" x14ac:dyDescent="0.25">
      <c r="B919" s="1" t="s">
        <v>3230</v>
      </c>
      <c r="C919" s="1" t="s">
        <v>3231</v>
      </c>
      <c r="D919" s="1" t="s">
        <v>3232</v>
      </c>
      <c r="E919" s="1" t="s">
        <v>3124</v>
      </c>
      <c r="F919" s="1" t="s">
        <v>3233</v>
      </c>
      <c r="G919" s="2">
        <v>3600</v>
      </c>
      <c r="H919" s="1" t="str">
        <f>HYPERLINK("https://www.insiel.it/cms/societa-trasparente/09-bandi-di-gara-e-contratti/Atti_amministrazioni_aggiudicatrici/index_ori.html?pCig=Y80351C0C9","Atti della procedura")</f>
        <v>Atti della procedura</v>
      </c>
    </row>
    <row r="920" spans="2:8" ht="45" x14ac:dyDescent="0.25">
      <c r="B920" s="1" t="s">
        <v>3234</v>
      </c>
      <c r="C920" s="1" t="s">
        <v>3235</v>
      </c>
      <c r="D920" s="1" t="s">
        <v>3236</v>
      </c>
      <c r="E920" s="1" t="s">
        <v>3237</v>
      </c>
      <c r="F920" s="1" t="s">
        <v>3238</v>
      </c>
      <c r="G920" s="2">
        <v>2970</v>
      </c>
      <c r="H920" s="1" t="str">
        <f>HYPERLINK("https://www.insiel.it/cms/societa-trasparente/09-bandi-di-gara-e-contratti/Atti_amministrazioni_aggiudicatrici/index_ori.html?pCig=Y0F351BCCD","Atti della procedura")</f>
        <v>Atti della procedura</v>
      </c>
    </row>
    <row r="921" spans="2:8" ht="60" x14ac:dyDescent="0.25">
      <c r="B921" s="1" t="s">
        <v>3239</v>
      </c>
      <c r="C921" s="1" t="s">
        <v>3240</v>
      </c>
      <c r="D921" s="1" t="s">
        <v>3241</v>
      </c>
      <c r="E921" s="1" t="s">
        <v>3043</v>
      </c>
      <c r="F921" s="1" t="s">
        <v>3242</v>
      </c>
      <c r="G921" s="2">
        <v>4500</v>
      </c>
      <c r="H921" s="1" t="str">
        <f>HYPERLINK("https://www.insiel.it/cms/societa-trasparente/09-bandi-di-gara-e-contratti/Atti_amministrazioni_aggiudicatrici/index_ori.html?pCig=Y1B351D4A0","Atti della procedura")</f>
        <v>Atti della procedura</v>
      </c>
    </row>
    <row r="922" spans="2:8" ht="45" x14ac:dyDescent="0.25">
      <c r="B922" s="1" t="s">
        <v>3243</v>
      </c>
      <c r="C922" s="1" t="s">
        <v>3244</v>
      </c>
      <c r="D922" s="1" t="s">
        <v>2993</v>
      </c>
      <c r="E922" s="1" t="s">
        <v>2993</v>
      </c>
      <c r="F922" s="1" t="s">
        <v>3245</v>
      </c>
      <c r="G922" s="2">
        <v>960</v>
      </c>
      <c r="H922" s="1" t="str">
        <f>HYPERLINK("https://www.insiel.it/cms/societa-trasparente/09-bandi-di-gara-e-contratti/Atti_amministrazioni_aggiudicatrici/index_ori.html?pCig=YDC351D2B8","Atti della procedura")</f>
        <v>Atti della procedura</v>
      </c>
    </row>
    <row r="923" spans="2:8" ht="60" x14ac:dyDescent="0.25">
      <c r="B923" s="1" t="s">
        <v>3246</v>
      </c>
      <c r="C923" s="1" t="s">
        <v>3247</v>
      </c>
      <c r="D923" s="1" t="s">
        <v>3102</v>
      </c>
      <c r="E923" s="1" t="s">
        <v>3043</v>
      </c>
      <c r="F923" s="1" t="s">
        <v>3248</v>
      </c>
      <c r="G923" s="2">
        <v>2450</v>
      </c>
      <c r="H923" s="1" t="str">
        <f>HYPERLINK("https://www.insiel.it/cms/societa-trasparente/09-bandi-di-gara-e-contratti/Atti_amministrazioni_aggiudicatrici/index_ori.html?pCig=Y19351CE34","Atti della procedura")</f>
        <v>Atti della procedura</v>
      </c>
    </row>
    <row r="924" spans="2:8" ht="75" x14ac:dyDescent="0.25">
      <c r="B924" s="1" t="s">
        <v>3249</v>
      </c>
      <c r="C924" s="1" t="s">
        <v>3250</v>
      </c>
      <c r="D924" s="1" t="s">
        <v>3251</v>
      </c>
      <c r="E924" s="1" t="s">
        <v>2993</v>
      </c>
      <c r="F924" s="1" t="s">
        <v>3252</v>
      </c>
      <c r="G924" s="2">
        <v>876</v>
      </c>
      <c r="H924" s="1" t="str">
        <f>HYPERLINK("https://www.insiel.it/cms/societa-trasparente/09-bandi-di-gara-e-contratti/Atti_amministrazioni_aggiudicatrici/index_ori.html?pCig=Y71351C496","Atti della procedura")</f>
        <v>Atti della procedura</v>
      </c>
    </row>
    <row r="925" spans="2:8" ht="60" x14ac:dyDescent="0.25">
      <c r="B925" s="1" t="s">
        <v>3253</v>
      </c>
      <c r="C925" s="1" t="s">
        <v>3254</v>
      </c>
      <c r="D925" s="1" t="s">
        <v>3094</v>
      </c>
      <c r="E925" s="1" t="s">
        <v>3043</v>
      </c>
      <c r="F925" s="1" t="s">
        <v>3255</v>
      </c>
      <c r="G925" s="2">
        <v>840</v>
      </c>
      <c r="H925" s="1" t="str">
        <f>HYPERLINK("https://www.insiel.it/cms/societa-trasparente/09-bandi-di-gara-e-contratti/Atti_amministrazioni_aggiudicatrici/index_ori.html?pCig=Y6C351C33D","Atti della procedura")</f>
        <v>Atti della procedura</v>
      </c>
    </row>
    <row r="926" spans="2:8" ht="30" x14ac:dyDescent="0.25">
      <c r="B926" s="1" t="s">
        <v>3256</v>
      </c>
      <c r="C926" s="1" t="s">
        <v>3257</v>
      </c>
      <c r="D926" s="1" t="s">
        <v>715</v>
      </c>
      <c r="E926" s="1" t="s">
        <v>715</v>
      </c>
      <c r="F926" s="1" t="s">
        <v>3258</v>
      </c>
      <c r="G926" s="2">
        <v>3680</v>
      </c>
      <c r="H926" s="1" t="str">
        <f>HYPERLINK("https://www.insiel.it/cms/societa-trasparente/09-bandi-di-gara-e-contratti/Atti_amministrazioni_aggiudicatrici/index_ori.html?pCig=YFA3519145","Atti della procedura")</f>
        <v>Atti della procedura</v>
      </c>
    </row>
    <row r="927" spans="2:8" ht="30" x14ac:dyDescent="0.25">
      <c r="B927" s="1" t="s">
        <v>3259</v>
      </c>
      <c r="C927" s="1" t="s">
        <v>3260</v>
      </c>
      <c r="D927" s="1" t="s">
        <v>3261</v>
      </c>
      <c r="E927" s="1" t="s">
        <v>3261</v>
      </c>
      <c r="F927" s="1" t="s">
        <v>3262</v>
      </c>
      <c r="G927" s="2">
        <v>8600</v>
      </c>
      <c r="H927" s="1" t="str">
        <f>HYPERLINK("https://www.insiel.it/cms/societa-trasparente/09-bandi-di-gara-e-contratti/Atti_amministrazioni_aggiudicatrici/index_ori.html?pCig=Y5D35C2721","Atti della procedura")</f>
        <v>Atti della procedura</v>
      </c>
    </row>
    <row r="928" spans="2:8" ht="45" x14ac:dyDescent="0.25">
      <c r="B928" s="1" t="s">
        <v>3263</v>
      </c>
      <c r="C928" s="1" t="s">
        <v>3264</v>
      </c>
      <c r="D928" s="1" t="s">
        <v>75</v>
      </c>
      <c r="E928" s="1" t="s">
        <v>75</v>
      </c>
      <c r="F928" s="1" t="s">
        <v>3265</v>
      </c>
      <c r="G928" s="2">
        <v>1488</v>
      </c>
      <c r="H928" s="1" t="str">
        <f>HYPERLINK("https://www.insiel.it/cms/societa-trasparente/09-bandi-di-gara-e-contratti/Atti_amministrazioni_aggiudicatrici/index_ori.html?pCig=Y99351752A","Atti della procedura")</f>
        <v>Atti della procedura</v>
      </c>
    </row>
    <row r="929" spans="2:8" ht="45" x14ac:dyDescent="0.25">
      <c r="B929" s="1" t="s">
        <v>3266</v>
      </c>
      <c r="C929" s="1" t="s">
        <v>3267</v>
      </c>
      <c r="D929" s="1" t="s">
        <v>75</v>
      </c>
      <c r="E929" s="1" t="s">
        <v>75</v>
      </c>
      <c r="F929" s="1" t="s">
        <v>3268</v>
      </c>
      <c r="G929" s="2">
        <v>1488</v>
      </c>
      <c r="H929" s="1" t="str">
        <f>HYPERLINK("https://www.insiel.it/cms/societa-trasparente/09-bandi-di-gara-e-contratti/Atti_amministrazioni_aggiudicatrici/index_ori.html?pCig=Y533515C6A","Atti della procedura")</f>
        <v>Atti della procedura</v>
      </c>
    </row>
    <row r="930" spans="2:8" ht="30" x14ac:dyDescent="0.25">
      <c r="B930" s="1" t="s">
        <v>3269</v>
      </c>
      <c r="C930" s="1" t="s">
        <v>3270</v>
      </c>
      <c r="D930" s="1" t="s">
        <v>3271</v>
      </c>
      <c r="E930" s="1" t="s">
        <v>3271</v>
      </c>
      <c r="F930" s="1" t="s">
        <v>3272</v>
      </c>
      <c r="G930" s="2">
        <v>11206</v>
      </c>
      <c r="H930" s="1" t="str">
        <f>HYPERLINK("https://www.insiel.it/cms/societa-trasparente/09-bandi-di-gara-e-contratti/Atti_amministrazioni_aggiudicatrici/index_ori.html?pCig=Y1A35152EF","Atti della procedura")</f>
        <v>Atti della procedura</v>
      </c>
    </row>
    <row r="931" spans="2:8" x14ac:dyDescent="0.25">
      <c r="B931" s="1" t="s">
        <v>3273</v>
      </c>
      <c r="C931" s="1" t="s">
        <v>3274</v>
      </c>
      <c r="D931" s="1" t="s">
        <v>253</v>
      </c>
      <c r="E931" s="1" t="s">
        <v>253</v>
      </c>
      <c r="F931" s="1" t="s">
        <v>3275</v>
      </c>
      <c r="G931" s="2">
        <v>293.16000000000003</v>
      </c>
      <c r="H931" s="1" t="str">
        <f>HYPERLINK("https://www.insiel.it/cms/societa-trasparente/09-bandi-di-gara-e-contratti/Atti_amministrazioni_aggiudicatrici/index_ori.html?pCig=Y02350E198","Atti della procedura")</f>
        <v>Atti della procedura</v>
      </c>
    </row>
    <row r="932" spans="2:8" x14ac:dyDescent="0.25">
      <c r="B932" s="1" t="s">
        <v>3276</v>
      </c>
      <c r="C932" s="1" t="s">
        <v>3277</v>
      </c>
      <c r="D932" s="1" t="s">
        <v>3278</v>
      </c>
      <c r="E932" s="1" t="s">
        <v>3278</v>
      </c>
      <c r="F932" s="1" t="s">
        <v>3279</v>
      </c>
      <c r="G932" s="2">
        <v>960</v>
      </c>
      <c r="H932" s="1" t="str">
        <f>HYPERLINK("https://www.insiel.it/cms/societa-trasparente/09-bandi-di-gara-e-contratti/Atti_amministrazioni_aggiudicatrici/index_ori.html?pCig=Y59350E66A","Atti della procedura")</f>
        <v>Atti della procedura</v>
      </c>
    </row>
    <row r="933" spans="2:8" ht="30" x14ac:dyDescent="0.25">
      <c r="B933" s="1" t="s">
        <v>3280</v>
      </c>
      <c r="C933" s="1" t="s">
        <v>78</v>
      </c>
      <c r="D933" s="1" t="s">
        <v>79</v>
      </c>
      <c r="E933" s="1" t="s">
        <v>79</v>
      </c>
      <c r="F933" s="1" t="s">
        <v>3281</v>
      </c>
      <c r="G933" s="2">
        <v>918.49</v>
      </c>
      <c r="H933" s="1" t="str">
        <f>HYPERLINK("https://www.insiel.it/cms/societa-trasparente/09-bandi-di-gara-e-contratti/Atti_amministrazioni_aggiudicatrici/index_ori.html?pCig=NO","Atti della procedura")</f>
        <v>Atti della procedura</v>
      </c>
    </row>
    <row r="934" spans="2:8" ht="30" x14ac:dyDescent="0.25">
      <c r="B934" s="1" t="s">
        <v>3282</v>
      </c>
      <c r="C934" s="1" t="s">
        <v>3283</v>
      </c>
      <c r="D934" s="1" t="s">
        <v>968</v>
      </c>
      <c r="E934" s="1" t="s">
        <v>968</v>
      </c>
      <c r="F934" s="1" t="s">
        <v>3284</v>
      </c>
      <c r="G934" s="2">
        <v>180</v>
      </c>
      <c r="H934" s="1" t="str">
        <f>HYPERLINK("https://www.insiel.it/cms/societa-trasparente/09-bandi-di-gara-e-contratti/Atti_amministrazioni_aggiudicatrici/index_ori.html?pCig=YAE350AAF7","Atti della procedura")</f>
        <v>Atti della procedura</v>
      </c>
    </row>
    <row r="935" spans="2:8" ht="30" x14ac:dyDescent="0.25">
      <c r="B935" s="1" t="s">
        <v>3285</v>
      </c>
      <c r="C935" s="1" t="s">
        <v>3286</v>
      </c>
      <c r="D935" s="1" t="s">
        <v>2191</v>
      </c>
      <c r="E935" s="1" t="s">
        <v>2191</v>
      </c>
      <c r="F935" s="1" t="s">
        <v>3287</v>
      </c>
      <c r="G935" s="2">
        <v>6350</v>
      </c>
      <c r="H935" s="1" t="str">
        <f>HYPERLINK("https://www.insiel.it/cms/societa-trasparente/09-bandi-di-gara-e-contratti/Atti_amministrazioni_aggiudicatrici/index_ori.html?pCig=Y86350A807","Atti della procedura")</f>
        <v>Atti della procedura</v>
      </c>
    </row>
    <row r="936" spans="2:8" ht="45" x14ac:dyDescent="0.25">
      <c r="B936" s="1" t="s">
        <v>3288</v>
      </c>
      <c r="C936" s="1" t="s">
        <v>3289</v>
      </c>
      <c r="D936" s="1" t="s">
        <v>3290</v>
      </c>
      <c r="E936" s="1" t="s">
        <v>3290</v>
      </c>
      <c r="F936" s="1" t="s">
        <v>3291</v>
      </c>
      <c r="G936" s="2">
        <v>5688.94</v>
      </c>
      <c r="H936" s="1" t="str">
        <f>HYPERLINK("https://www.insiel.it/cms/societa-trasparente/09-bandi-di-gara-e-contratti/Atti_amministrazioni_aggiudicatrici/index_ori.html?pCig=YEB3507AB2","Atti della procedura")</f>
        <v>Atti della procedura</v>
      </c>
    </row>
    <row r="937" spans="2:8" ht="45" x14ac:dyDescent="0.25">
      <c r="B937" s="1" t="s">
        <v>3292</v>
      </c>
      <c r="C937" s="1" t="s">
        <v>3293</v>
      </c>
      <c r="D937" s="1" t="s">
        <v>3294</v>
      </c>
      <c r="E937" s="1" t="s">
        <v>3294</v>
      </c>
      <c r="F937" s="1" t="s">
        <v>3295</v>
      </c>
      <c r="G937" s="2">
        <v>182.47</v>
      </c>
      <c r="H937" s="1" t="str">
        <f>HYPERLINK("https://www.insiel.it/cms/societa-trasparente/09-bandi-di-gara-e-contratti/Atti_amministrazioni_aggiudicatrici/index_ori.html?pCig=Y5135060E0","Atti della procedura")</f>
        <v>Atti della procedura</v>
      </c>
    </row>
    <row r="938" spans="2:8" ht="30" x14ac:dyDescent="0.25">
      <c r="B938" s="1" t="s">
        <v>3296</v>
      </c>
      <c r="C938" s="1" t="s">
        <v>3297</v>
      </c>
      <c r="D938" s="1" t="s">
        <v>2827</v>
      </c>
      <c r="E938" s="1" t="s">
        <v>2827</v>
      </c>
      <c r="F938" s="1" t="s">
        <v>3298</v>
      </c>
      <c r="G938" s="2">
        <v>536</v>
      </c>
      <c r="H938" s="1" t="str">
        <f>HYPERLINK("https://www.insiel.it/cms/societa-trasparente/09-bandi-di-gara-e-contratti/Atti_amministrazioni_aggiudicatrici/index_ori.html?pCig=Y103505A24","Atti della procedura")</f>
        <v>Atti della procedura</v>
      </c>
    </row>
    <row r="939" spans="2:8" x14ac:dyDescent="0.25">
      <c r="B939" s="1" t="s">
        <v>3299</v>
      </c>
      <c r="C939" s="1" t="s">
        <v>3300</v>
      </c>
      <c r="D939" s="1" t="s">
        <v>2727</v>
      </c>
      <c r="E939" s="1" t="s">
        <v>2727</v>
      </c>
      <c r="F939" s="1" t="s">
        <v>3301</v>
      </c>
      <c r="G939" s="2">
        <v>325</v>
      </c>
      <c r="H939" s="1" t="str">
        <f>HYPERLINK("https://www.insiel.it/cms/societa-trasparente/09-bandi-di-gara-e-contratti/Atti_amministrazioni_aggiudicatrici/index_ori.html?pCig=YC7350587B","Atti della procedura")</f>
        <v>Atti della procedura</v>
      </c>
    </row>
    <row r="940" spans="2:8" ht="30" x14ac:dyDescent="0.25">
      <c r="B940" s="1" t="s">
        <v>3302</v>
      </c>
      <c r="C940" s="1" t="s">
        <v>3303</v>
      </c>
      <c r="D940" s="1" t="s">
        <v>618</v>
      </c>
      <c r="E940" s="1" t="s">
        <v>618</v>
      </c>
      <c r="F940" s="1" t="s">
        <v>3304</v>
      </c>
      <c r="G940" s="2">
        <v>3500</v>
      </c>
      <c r="H940" s="1" t="str">
        <f>HYPERLINK("https://www.insiel.it/cms/societa-trasparente/09-bandi-di-gara-e-contratti/Atti_amministrazioni_aggiudicatrici/index_ori.html?pCig=Y5F3503D6E","Atti della procedura")</f>
        <v>Atti della procedura</v>
      </c>
    </row>
    <row r="941" spans="2:8" ht="30" x14ac:dyDescent="0.25">
      <c r="B941" s="1" t="s">
        <v>3305</v>
      </c>
      <c r="C941" s="1" t="s">
        <v>3306</v>
      </c>
      <c r="D941" s="1" t="s">
        <v>19</v>
      </c>
      <c r="E941" s="1" t="s">
        <v>19</v>
      </c>
      <c r="F941" s="1" t="s">
        <v>20</v>
      </c>
      <c r="G941" s="2">
        <v>39000</v>
      </c>
      <c r="H941" s="1" t="str">
        <f>HYPERLINK("https://www.insiel.it/cms/societa-trasparente/09-bandi-di-gara-e-contratti/Atti_amministrazioni_aggiudicatrici/index_ori.html?pCig=ZCC34F3D7E","Atti della procedura")</f>
        <v>Atti della procedura</v>
      </c>
    </row>
    <row r="942" spans="2:8" x14ac:dyDescent="0.25">
      <c r="B942" s="1" t="s">
        <v>3307</v>
      </c>
      <c r="C942" s="1" t="s">
        <v>3308</v>
      </c>
      <c r="D942" s="1" t="s">
        <v>3309</v>
      </c>
      <c r="E942" s="1" t="s">
        <v>3309</v>
      </c>
      <c r="F942" s="1" t="s">
        <v>3310</v>
      </c>
      <c r="G942" s="2">
        <v>7380</v>
      </c>
      <c r="H942" s="1" t="str">
        <f>HYPERLINK("https://www.insiel.it/cms/societa-trasparente/09-bandi-di-gara-e-contratti/Atti_amministrazioni_aggiudicatrici/index_ori.html?pCig=Y703503253","Atti della procedura")</f>
        <v>Atti della procedura</v>
      </c>
    </row>
    <row r="943" spans="2:8" ht="30" x14ac:dyDescent="0.25">
      <c r="B943" s="1" t="s">
        <v>3311</v>
      </c>
      <c r="C943" s="1" t="s">
        <v>3312</v>
      </c>
      <c r="D943" s="1" t="s">
        <v>702</v>
      </c>
      <c r="E943" s="1" t="s">
        <v>702</v>
      </c>
      <c r="F943" s="1" t="s">
        <v>3313</v>
      </c>
      <c r="G943" s="2">
        <v>119</v>
      </c>
      <c r="H943" s="1" t="str">
        <f>HYPERLINK("https://www.insiel.it/cms/societa-trasparente/09-bandi-di-gara-e-contratti/Atti_amministrazioni_aggiudicatrici/index_ori.html?pCig=Y6134FE4BF","Atti della procedura")</f>
        <v>Atti della procedura</v>
      </c>
    </row>
    <row r="944" spans="2:8" ht="30" x14ac:dyDescent="0.25">
      <c r="B944" s="1" t="s">
        <v>3314</v>
      </c>
      <c r="C944" s="1" t="s">
        <v>78</v>
      </c>
      <c r="D944" s="1" t="s">
        <v>79</v>
      </c>
      <c r="E944" s="1" t="s">
        <v>79</v>
      </c>
      <c r="F944" s="1" t="s">
        <v>3315</v>
      </c>
      <c r="G944" s="2">
        <v>935.82</v>
      </c>
      <c r="H944" s="1" t="str">
        <f>HYPERLINK("https://www.insiel.it/cms/societa-trasparente/09-bandi-di-gara-e-contratti/Atti_amministrazioni_aggiudicatrici/index_ori.html?pCig=NO","Atti della procedura")</f>
        <v>Atti della procedura</v>
      </c>
    </row>
    <row r="945" spans="2:8" ht="45" x14ac:dyDescent="0.25">
      <c r="B945" s="1" t="s">
        <v>3316</v>
      </c>
      <c r="C945" s="1" t="s">
        <v>3317</v>
      </c>
      <c r="D945" s="1" t="s">
        <v>191</v>
      </c>
      <c r="E945" s="1" t="s">
        <v>191</v>
      </c>
      <c r="F945" s="1" t="s">
        <v>3318</v>
      </c>
      <c r="G945" s="2">
        <v>245.18</v>
      </c>
      <c r="H945" s="1" t="str">
        <f>HYPERLINK("https://www.insiel.it/cms/societa-trasparente/09-bandi-di-gara-e-contratti/Atti_amministrazioni_aggiudicatrici/index_ori.html?pCig=Y2934BD510","Atti della procedura")</f>
        <v>Atti della procedura</v>
      </c>
    </row>
    <row r="946" spans="2:8" ht="30" x14ac:dyDescent="0.25">
      <c r="B946" s="1" t="s">
        <v>3319</v>
      </c>
      <c r="C946" s="1" t="s">
        <v>3320</v>
      </c>
      <c r="D946" s="1" t="s">
        <v>649</v>
      </c>
      <c r="E946" s="1" t="s">
        <v>649</v>
      </c>
      <c r="F946" s="1" t="s">
        <v>3321</v>
      </c>
      <c r="G946" s="2">
        <v>15000</v>
      </c>
      <c r="H946" s="1" t="str">
        <f>HYPERLINK("https://www.insiel.it/cms/societa-trasparente/09-bandi-di-gara-e-contratti/Atti_amministrazioni_aggiudicatrici/index_ori.html?pCig=YBE34FB156","Atti della procedura")</f>
        <v>Atti della procedura</v>
      </c>
    </row>
    <row r="947" spans="2:8" ht="45" x14ac:dyDescent="0.25">
      <c r="B947" s="1" t="s">
        <v>3322</v>
      </c>
      <c r="C947" s="1" t="s">
        <v>3323</v>
      </c>
      <c r="D947" s="1" t="s">
        <v>559</v>
      </c>
      <c r="E947" s="1" t="s">
        <v>559</v>
      </c>
      <c r="F947" s="1" t="s">
        <v>3324</v>
      </c>
      <c r="G947" s="2">
        <v>3439.94</v>
      </c>
      <c r="H947" s="1" t="str">
        <f>HYPERLINK("https://www.insiel.it/cms/societa-trasparente/09-bandi-di-gara-e-contratti/Atti_amministrazioni_aggiudicatrici/index_ori.html?pCig=YD634F6863","Atti della procedura")</f>
        <v>Atti della procedura</v>
      </c>
    </row>
    <row r="948" spans="2:8" x14ac:dyDescent="0.25">
      <c r="B948" s="1" t="s">
        <v>3325</v>
      </c>
      <c r="C948" s="1" t="s">
        <v>3326</v>
      </c>
      <c r="D948" s="1" t="s">
        <v>1335</v>
      </c>
      <c r="E948" s="1" t="s">
        <v>1335</v>
      </c>
      <c r="F948" s="1" t="s">
        <v>3327</v>
      </c>
      <c r="G948" s="2">
        <v>2730</v>
      </c>
      <c r="H948" s="1" t="str">
        <f>HYPERLINK("https://www.insiel.it/cms/societa-trasparente/09-bandi-di-gara-e-contratti/Atti_amministrazioni_aggiudicatrici/index_ori.html?pCig=Y6634FAA49","Atti della procedura")</f>
        <v>Atti della procedura</v>
      </c>
    </row>
    <row r="949" spans="2:8" x14ac:dyDescent="0.25">
      <c r="B949" s="1" t="s">
        <v>3328</v>
      </c>
      <c r="C949" s="1" t="s">
        <v>3329</v>
      </c>
      <c r="D949" s="1" t="s">
        <v>2187</v>
      </c>
      <c r="E949" s="1" t="s">
        <v>2187</v>
      </c>
      <c r="F949" s="1" t="s">
        <v>3330</v>
      </c>
      <c r="G949" s="2">
        <v>5070</v>
      </c>
      <c r="H949" s="1" t="str">
        <f>HYPERLINK("https://www.insiel.it/cms/societa-trasparente/09-bandi-di-gara-e-contratti/Atti_amministrazioni_aggiudicatrici/index_ori.html?pCig=Y6A34FFCBE","Atti della procedura")</f>
        <v>Atti della procedura</v>
      </c>
    </row>
    <row r="950" spans="2:8" ht="45" x14ac:dyDescent="0.25">
      <c r="B950" s="1" t="s">
        <v>3331</v>
      </c>
      <c r="C950" s="1" t="s">
        <v>3332</v>
      </c>
      <c r="D950" s="1" t="s">
        <v>618</v>
      </c>
      <c r="E950" s="1" t="s">
        <v>618</v>
      </c>
      <c r="F950" s="1" t="s">
        <v>3333</v>
      </c>
      <c r="G950" s="2">
        <v>2940</v>
      </c>
      <c r="H950" s="1" t="str">
        <f>HYPERLINK("https://www.insiel.it/cms/societa-trasparente/09-bandi-di-gara-e-contratti/Atti_amministrazioni_aggiudicatrici/index_ori.html?pCig=Y0734F53E4","Atti della procedura")</f>
        <v>Atti della procedura</v>
      </c>
    </row>
    <row r="951" spans="2:8" x14ac:dyDescent="0.25">
      <c r="B951" s="1" t="s">
        <v>3334</v>
      </c>
      <c r="C951" s="1" t="s">
        <v>3335</v>
      </c>
      <c r="D951" s="1" t="s">
        <v>123</v>
      </c>
      <c r="E951" s="1" t="s">
        <v>123</v>
      </c>
      <c r="F951" s="1" t="s">
        <v>3336</v>
      </c>
      <c r="G951" s="2">
        <v>1692</v>
      </c>
      <c r="H951" s="1" t="str">
        <f>HYPERLINK("https://www.insiel.it/cms/societa-trasparente/09-bandi-di-gara-e-contratti/Atti_amministrazioni_aggiudicatrici/index_ori.html?pCig=YF934F44B8","Atti della procedura")</f>
        <v>Atti della procedura</v>
      </c>
    </row>
    <row r="952" spans="2:8" x14ac:dyDescent="0.25">
      <c r="B952" s="1" t="s">
        <v>3337</v>
      </c>
      <c r="C952" s="1" t="s">
        <v>3338</v>
      </c>
      <c r="D952" s="1" t="s">
        <v>3339</v>
      </c>
      <c r="E952" s="1" t="s">
        <v>3339</v>
      </c>
      <c r="F952" s="1" t="s">
        <v>3340</v>
      </c>
      <c r="G952" s="2">
        <v>293.60000000000002</v>
      </c>
      <c r="H952" s="1" t="str">
        <f>HYPERLINK("https://www.insiel.it/cms/societa-trasparente/09-bandi-di-gara-e-contratti/Atti_amministrazioni_aggiudicatrici/index_ori.html?pCig=ANNULLATO","Atti della procedura")</f>
        <v>Atti della procedura</v>
      </c>
    </row>
    <row r="953" spans="2:8" ht="30" x14ac:dyDescent="0.25">
      <c r="B953" s="1" t="s">
        <v>3341</v>
      </c>
      <c r="C953" s="1" t="s">
        <v>3342</v>
      </c>
      <c r="D953" s="1" t="s">
        <v>3343</v>
      </c>
      <c r="E953" s="1" t="s">
        <v>3344</v>
      </c>
      <c r="F953" s="1" t="s">
        <v>3345</v>
      </c>
      <c r="G953" s="2">
        <v>131999</v>
      </c>
      <c r="H953" s="1" t="str">
        <f>HYPERLINK("https://www.insiel.it/cms/societa-trasparente/09-bandi-di-gara-e-contratti/Atti_amministrazioni_aggiudicatrici/index_ori.html?pCig=9080293ED1","Atti della procedura")</f>
        <v>Atti della procedura</v>
      </c>
    </row>
    <row r="954" spans="2:8" x14ac:dyDescent="0.25">
      <c r="B954" s="1" t="s">
        <v>3346</v>
      </c>
      <c r="C954" s="1" t="s">
        <v>3347</v>
      </c>
      <c r="D954" s="1" t="s">
        <v>3348</v>
      </c>
      <c r="E954" s="1" t="s">
        <v>3348</v>
      </c>
      <c r="F954" s="1" t="s">
        <v>3349</v>
      </c>
      <c r="G954" s="2">
        <v>1248</v>
      </c>
      <c r="H954" s="1" t="str">
        <f>HYPERLINK("https://www.insiel.it/cms/societa-trasparente/09-bandi-di-gara-e-contratti/Atti_amministrazioni_aggiudicatrici/index_ori.html?pCig=Y1234D8A09","Atti della procedura")</f>
        <v>Atti della procedura</v>
      </c>
    </row>
    <row r="955" spans="2:8" ht="30" x14ac:dyDescent="0.25">
      <c r="B955" s="1" t="s">
        <v>3350</v>
      </c>
      <c r="C955" s="1" t="s">
        <v>3351</v>
      </c>
      <c r="D955" s="1" t="s">
        <v>3352</v>
      </c>
      <c r="E955" s="1" t="s">
        <v>3352</v>
      </c>
      <c r="F955" s="1" t="s">
        <v>3353</v>
      </c>
      <c r="G955" s="2">
        <v>2573</v>
      </c>
      <c r="H955" s="1" t="str">
        <f>HYPERLINK("https://www.insiel.it/cms/societa-trasparente/09-bandi-di-gara-e-contratti/Atti_amministrazioni_aggiudicatrici/index_ori.html?pCig=Y0234EADD3","Atti della procedura")</f>
        <v>Atti della procedura</v>
      </c>
    </row>
    <row r="956" spans="2:8" ht="45" x14ac:dyDescent="0.25">
      <c r="B956" s="1" t="s">
        <v>3354</v>
      </c>
      <c r="C956" s="1" t="s">
        <v>3355</v>
      </c>
      <c r="D956" s="1" t="s">
        <v>3356</v>
      </c>
      <c r="E956" s="1" t="s">
        <v>3356</v>
      </c>
      <c r="F956" s="1" t="s">
        <v>3357</v>
      </c>
      <c r="G956" s="2">
        <v>14000</v>
      </c>
      <c r="H956" s="1" t="str">
        <f>HYPERLINK("https://www.insiel.it/cms/societa-trasparente/09-bandi-di-gara-e-contratti/Atti_amministrazioni_aggiudicatrici/index_ori.html?pCig=Y6C34ECB60","Atti della procedura")</f>
        <v>Atti della procedura</v>
      </c>
    </row>
    <row r="957" spans="2:8" ht="45" x14ac:dyDescent="0.25">
      <c r="B957" s="1" t="s">
        <v>3358</v>
      </c>
      <c r="C957" s="1" t="s">
        <v>3359</v>
      </c>
      <c r="D957" s="1" t="s">
        <v>3294</v>
      </c>
      <c r="E957" s="1" t="s">
        <v>3294</v>
      </c>
      <c r="F957" s="1" t="s">
        <v>3360</v>
      </c>
      <c r="G957" s="2">
        <v>646.92999999999995</v>
      </c>
      <c r="H957" s="1" t="str">
        <f>HYPERLINK("https://www.insiel.it/cms/societa-trasparente/09-bandi-di-gara-e-contratti/Atti_amministrazioni_aggiudicatrici/index_ori.html?pCig=Y0534F178B","Atti della procedura")</f>
        <v>Atti della procedura</v>
      </c>
    </row>
    <row r="958" spans="2:8" x14ac:dyDescent="0.25">
      <c r="B958" s="1" t="s">
        <v>3361</v>
      </c>
      <c r="C958" s="1" t="s">
        <v>3362</v>
      </c>
      <c r="D958" s="1" t="s">
        <v>1019</v>
      </c>
      <c r="E958" s="1" t="s">
        <v>1019</v>
      </c>
      <c r="F958" s="1" t="s">
        <v>3363</v>
      </c>
      <c r="G958" s="2">
        <v>3000</v>
      </c>
      <c r="H958" s="1" t="str">
        <f>HYPERLINK("https://www.insiel.it/cms/societa-trasparente/09-bandi-di-gara-e-contratti/Atti_amministrazioni_aggiudicatrici/index_ori.html?pCig=YC334F19BB","Atti della procedura")</f>
        <v>Atti della procedura</v>
      </c>
    </row>
    <row r="959" spans="2:8" ht="30" x14ac:dyDescent="0.25">
      <c r="B959" s="1" t="s">
        <v>3364</v>
      </c>
      <c r="C959" s="1" t="s">
        <v>3365</v>
      </c>
      <c r="D959" s="1" t="s">
        <v>2954</v>
      </c>
      <c r="E959" s="1" t="s">
        <v>2954</v>
      </c>
      <c r="F959" s="1" t="s">
        <v>3366</v>
      </c>
      <c r="G959" s="2">
        <v>38950</v>
      </c>
      <c r="H959" s="1" t="str">
        <f>HYPERLINK("https://www.insiel.it/cms/societa-trasparente/09-bandi-di-gara-e-contratti/Atti_amministrazioni_aggiudicatrici/index_ori.html?pCig=Y6A363DE5B","Atti della procedura")</f>
        <v>Atti della procedura</v>
      </c>
    </row>
    <row r="960" spans="2:8" x14ac:dyDescent="0.25">
      <c r="B960" s="1" t="s">
        <v>3367</v>
      </c>
      <c r="C960" s="1" t="s">
        <v>3368</v>
      </c>
      <c r="D960" s="1" t="s">
        <v>281</v>
      </c>
      <c r="E960" s="1" t="s">
        <v>281</v>
      </c>
      <c r="F960" s="1" t="s">
        <v>3369</v>
      </c>
      <c r="G960" s="2">
        <v>4287.6400000000003</v>
      </c>
      <c r="H960" s="1" t="str">
        <f>HYPERLINK("https://www.insiel.it/cms/societa-trasparente/09-bandi-di-gara-e-contratti/Atti_amministrazioni_aggiudicatrici/index_ori.html?pCig=YF534FC124","Atti della procedura")</f>
        <v>Atti della procedura</v>
      </c>
    </row>
    <row r="961" spans="2:8" x14ac:dyDescent="0.25">
      <c r="B961" s="1" t="s">
        <v>3370</v>
      </c>
      <c r="C961" s="1" t="s">
        <v>3371</v>
      </c>
      <c r="D961" s="1" t="s">
        <v>3372</v>
      </c>
      <c r="E961" s="1" t="s">
        <v>3372</v>
      </c>
      <c r="F961" s="1" t="s">
        <v>3373</v>
      </c>
      <c r="G961" s="2">
        <v>53403</v>
      </c>
      <c r="H961" s="1" t="str">
        <f>HYPERLINK("https://www.insiel.it/cms/societa-trasparente/09-bandi-di-gara-e-contratti/Atti_amministrazioni_aggiudicatrici/index_ori.html?pCig=9084192064","Atti della procedura")</f>
        <v>Atti della procedura</v>
      </c>
    </row>
    <row r="962" spans="2:8" ht="30" x14ac:dyDescent="0.25">
      <c r="B962" s="1" t="s">
        <v>3374</v>
      </c>
      <c r="C962" s="1" t="s">
        <v>3375</v>
      </c>
      <c r="D962" s="1" t="s">
        <v>3376</v>
      </c>
      <c r="E962" s="1" t="s">
        <v>3376</v>
      </c>
      <c r="F962" s="1" t="s">
        <v>3377</v>
      </c>
      <c r="G962" s="2">
        <v>1600</v>
      </c>
      <c r="H962" s="1" t="str">
        <f>HYPERLINK("https://www.insiel.it/cms/societa-trasparente/09-bandi-di-gara-e-contratti/Atti_amministrazioni_aggiudicatrici/index_ori.html?pCig=YB834EB3BD","Atti della procedura")</f>
        <v>Atti della procedura</v>
      </c>
    </row>
    <row r="963" spans="2:8" x14ac:dyDescent="0.25">
      <c r="B963" s="1" t="s">
        <v>3378</v>
      </c>
      <c r="C963" s="1" t="s">
        <v>3379</v>
      </c>
      <c r="D963" s="1" t="s">
        <v>455</v>
      </c>
      <c r="E963" s="1" t="s">
        <v>455</v>
      </c>
      <c r="F963" s="1" t="s">
        <v>3380</v>
      </c>
      <c r="G963" s="2">
        <v>3450</v>
      </c>
      <c r="H963" s="1" t="str">
        <f>HYPERLINK("https://www.insiel.it/cms/societa-trasparente/09-bandi-di-gara-e-contratti/Atti_amministrazioni_aggiudicatrici/index_ori.html?pCig=YE534EAB47","Atti della procedura")</f>
        <v>Atti della procedura</v>
      </c>
    </row>
    <row r="964" spans="2:8" ht="30" x14ac:dyDescent="0.25">
      <c r="B964" s="1" t="s">
        <v>3381</v>
      </c>
      <c r="C964" s="1" t="s">
        <v>3382</v>
      </c>
      <c r="D964" s="1" t="s">
        <v>983</v>
      </c>
      <c r="E964" s="1" t="s">
        <v>983</v>
      </c>
      <c r="F964" s="1" t="s">
        <v>3383</v>
      </c>
      <c r="G964" s="2">
        <v>1890</v>
      </c>
      <c r="H964" s="1" t="str">
        <f>HYPERLINK("https://www.insiel.it/cms/societa-trasparente/09-bandi-di-gara-e-contratti/Atti_amministrazioni_aggiudicatrici/index_ori.html?pCig=Y03350E7BF","Atti della procedura")</f>
        <v>Atti della procedura</v>
      </c>
    </row>
    <row r="965" spans="2:8" ht="45" x14ac:dyDescent="0.25">
      <c r="B965" s="1" t="s">
        <v>3384</v>
      </c>
      <c r="C965" s="1" t="s">
        <v>78</v>
      </c>
      <c r="D965" s="1" t="s">
        <v>971</v>
      </c>
      <c r="E965" s="1" t="s">
        <v>971</v>
      </c>
      <c r="F965" s="1" t="s">
        <v>3385</v>
      </c>
      <c r="G965" s="2">
        <v>1000</v>
      </c>
      <c r="H965" s="1" t="str">
        <f>HYPERLINK("https://www.insiel.it/cms/societa-trasparente/09-bandi-di-gara-e-contratti/Atti_amministrazioni_aggiudicatrici/index_ori.html?pCig=NO","Atti della procedura")</f>
        <v>Atti della procedura</v>
      </c>
    </row>
    <row r="966" spans="2:8" ht="45" x14ac:dyDescent="0.25">
      <c r="B966" s="1" t="s">
        <v>3386</v>
      </c>
      <c r="C966" s="1" t="s">
        <v>78</v>
      </c>
      <c r="D966" s="1" t="s">
        <v>979</v>
      </c>
      <c r="E966" s="1" t="s">
        <v>979</v>
      </c>
      <c r="F966" s="1" t="s">
        <v>3387</v>
      </c>
      <c r="G966" s="2">
        <v>1325</v>
      </c>
      <c r="H966" s="1" t="str">
        <f>HYPERLINK("https://www.insiel.it/cms/societa-trasparente/09-bandi-di-gara-e-contratti/Atti_amministrazioni_aggiudicatrici/index_ori.html?pCig=NO","Atti della procedura")</f>
        <v>Atti della procedura</v>
      </c>
    </row>
    <row r="967" spans="2:8" ht="30" x14ac:dyDescent="0.25">
      <c r="B967" s="1" t="s">
        <v>3388</v>
      </c>
      <c r="C967" s="1" t="s">
        <v>3389</v>
      </c>
      <c r="D967" s="1" t="s">
        <v>3390</v>
      </c>
      <c r="E967" s="1" t="s">
        <v>3390</v>
      </c>
      <c r="F967" s="1" t="s">
        <v>3391</v>
      </c>
      <c r="G967" s="2">
        <v>124400</v>
      </c>
      <c r="H967" s="1" t="str">
        <f>HYPERLINK("https://www.insiel.it/cms/societa-trasparente/09-bandi-di-gara-e-contratti/Atti_amministrazioni_aggiudicatrici/index_ori.html?pCig=90757222B9","Atti della procedura")</f>
        <v>Atti della procedura</v>
      </c>
    </row>
    <row r="968" spans="2:8" ht="30" x14ac:dyDescent="0.25">
      <c r="B968" s="1" t="s">
        <v>3392</v>
      </c>
      <c r="C968" s="1" t="s">
        <v>3393</v>
      </c>
      <c r="D968" s="1" t="s">
        <v>3394</v>
      </c>
      <c r="E968" s="1" t="s">
        <v>3394</v>
      </c>
      <c r="F968" s="1" t="s">
        <v>3395</v>
      </c>
      <c r="G968" s="2">
        <v>210</v>
      </c>
      <c r="H968" s="1" t="str">
        <f>HYPERLINK("https://www.insiel.it/cms/societa-trasparente/09-bandi-di-gara-e-contratti/Atti_amministrazioni_aggiudicatrici/index_ori.html?pCig=YF434E5619","Atti della procedura")</f>
        <v>Atti della procedura</v>
      </c>
    </row>
    <row r="969" spans="2:8" x14ac:dyDescent="0.25">
      <c r="B969" s="1" t="s">
        <v>3396</v>
      </c>
      <c r="C969" s="1" t="s">
        <v>3397</v>
      </c>
      <c r="D969" s="1" t="s">
        <v>3398</v>
      </c>
      <c r="E969" s="1" t="s">
        <v>3398</v>
      </c>
      <c r="F969" s="1" t="s">
        <v>3399</v>
      </c>
      <c r="G969" s="2">
        <v>408</v>
      </c>
      <c r="H969" s="1" t="str">
        <f>HYPERLINK("https://www.insiel.it/cms/societa-trasparente/09-bandi-di-gara-e-contratti/Atti_amministrazioni_aggiudicatrici/index_ori.html?pCig=Y0634E3C30","Atti della procedura")</f>
        <v>Atti della procedura</v>
      </c>
    </row>
    <row r="970" spans="2:8" ht="30" x14ac:dyDescent="0.25">
      <c r="B970" s="1" t="s">
        <v>3400</v>
      </c>
      <c r="C970" s="1" t="s">
        <v>3401</v>
      </c>
      <c r="D970" s="1" t="s">
        <v>269</v>
      </c>
      <c r="E970" s="1" t="s">
        <v>269</v>
      </c>
      <c r="F970" s="1" t="s">
        <v>3402</v>
      </c>
      <c r="G970" s="2">
        <v>3997</v>
      </c>
      <c r="H970" s="1" t="str">
        <f>HYPERLINK("https://www.insiel.it/cms/societa-trasparente/09-bandi-di-gara-e-contratti/Atti_amministrazioni_aggiudicatrici/index_ori.html?pCig=Y8234E3664","Atti della procedura")</f>
        <v>Atti della procedura</v>
      </c>
    </row>
    <row r="971" spans="2:8" ht="45" x14ac:dyDescent="0.25">
      <c r="B971" s="1" t="s">
        <v>3403</v>
      </c>
      <c r="C971" s="1" t="s">
        <v>3404</v>
      </c>
      <c r="D971" s="1" t="s">
        <v>367</v>
      </c>
      <c r="E971" s="1" t="s">
        <v>367</v>
      </c>
      <c r="F971" s="1" t="s">
        <v>3405</v>
      </c>
      <c r="G971" s="2">
        <v>39000</v>
      </c>
      <c r="H971" s="1" t="str">
        <f>HYPERLINK("https://www.insiel.it/cms/societa-trasparente/09-bandi-di-gara-e-contratti/Atti_amministrazioni_aggiudicatrici/index_ori.html?pCig=Y6234E2DC4","Atti della procedura")</f>
        <v>Atti della procedura</v>
      </c>
    </row>
    <row r="972" spans="2:8" ht="30" x14ac:dyDescent="0.25">
      <c r="B972" s="1" t="s">
        <v>3406</v>
      </c>
      <c r="C972" s="1" t="s">
        <v>3407</v>
      </c>
      <c r="D972" s="1" t="s">
        <v>3408</v>
      </c>
      <c r="E972" s="1" t="s">
        <v>3408</v>
      </c>
      <c r="F972" s="1" t="s">
        <v>3409</v>
      </c>
      <c r="G972" s="2">
        <v>68904.45</v>
      </c>
      <c r="H972" s="1" t="str">
        <f>HYPERLINK("https://www.insiel.it/cms/societa-trasparente/09-bandi-di-gara-e-contratti/Atti_amministrazioni_aggiudicatrici/index_ori.html?pCig=9074300D3D","Atti della procedura")</f>
        <v>Atti della procedura</v>
      </c>
    </row>
    <row r="973" spans="2:8" ht="30" x14ac:dyDescent="0.25">
      <c r="B973" s="1" t="s">
        <v>3410</v>
      </c>
      <c r="C973" s="1" t="s">
        <v>3411</v>
      </c>
      <c r="D973" s="1" t="s">
        <v>3412</v>
      </c>
      <c r="E973" s="1" t="s">
        <v>3412</v>
      </c>
      <c r="F973" s="1" t="s">
        <v>3413</v>
      </c>
      <c r="G973" s="2">
        <v>34000</v>
      </c>
      <c r="H973" s="1" t="str">
        <f>HYPERLINK("https://www.insiel.it/cms/societa-trasparente/09-bandi-di-gara-e-contratti/Atti_amministrazioni_aggiudicatrici/index_ori.html?pCig=Y9934E03B9","Atti della procedura")</f>
        <v>Atti della procedura</v>
      </c>
    </row>
    <row r="974" spans="2:8" ht="30" x14ac:dyDescent="0.25">
      <c r="B974" s="1" t="s">
        <v>3414</v>
      </c>
      <c r="C974" s="1" t="s">
        <v>3415</v>
      </c>
      <c r="D974" s="1" t="s">
        <v>3416</v>
      </c>
      <c r="E974" s="1" t="s">
        <v>3416</v>
      </c>
      <c r="F974" s="1" t="s">
        <v>3417</v>
      </c>
      <c r="G974" s="2">
        <v>2400</v>
      </c>
      <c r="H974" s="1" t="str">
        <f>HYPERLINK("https://www.insiel.it/cms/societa-trasparente/09-bandi-di-gara-e-contratti/Atti_amministrazioni_aggiudicatrici/index_ori.html?pCig=Y7D34F139C","Atti della procedura")</f>
        <v>Atti della procedura</v>
      </c>
    </row>
    <row r="975" spans="2:8" ht="30" x14ac:dyDescent="0.25">
      <c r="B975" s="1" t="s">
        <v>3418</v>
      </c>
      <c r="C975" s="1" t="s">
        <v>3419</v>
      </c>
      <c r="D975" s="1" t="s">
        <v>3420</v>
      </c>
      <c r="E975" s="1" t="s">
        <v>3420</v>
      </c>
      <c r="F975" s="1" t="s">
        <v>3421</v>
      </c>
      <c r="G975" s="2">
        <v>1337.5</v>
      </c>
      <c r="H975" s="1" t="str">
        <f>HYPERLINK("https://www.insiel.it/cms/societa-trasparente/09-bandi-di-gara-e-contratti/Atti_amministrazioni_aggiudicatrici/index_ori.html?pCig=YE334DE89B","Atti della procedura")</f>
        <v>Atti della procedura</v>
      </c>
    </row>
    <row r="976" spans="2:8" ht="30" x14ac:dyDescent="0.25">
      <c r="B976" s="1" t="s">
        <v>3422</v>
      </c>
      <c r="C976" s="1" t="s">
        <v>3423</v>
      </c>
      <c r="D976" s="1" t="s">
        <v>814</v>
      </c>
      <c r="E976" s="1" t="s">
        <v>814</v>
      </c>
      <c r="F976" s="1" t="s">
        <v>3424</v>
      </c>
      <c r="G976" s="2">
        <v>9515</v>
      </c>
      <c r="H976" s="1" t="str">
        <f>HYPERLINK("https://www.insiel.it/cms/societa-trasparente/09-bandi-di-gara-e-contratti/Atti_amministrazioni_aggiudicatrici/index_ori.html?pCig=Y2034DEAF4","Atti della procedura")</f>
        <v>Atti della procedura</v>
      </c>
    </row>
    <row r="977" spans="2:8" ht="30" x14ac:dyDescent="0.25">
      <c r="B977" s="1" t="s">
        <v>3425</v>
      </c>
      <c r="C977" s="1" t="s">
        <v>3426</v>
      </c>
      <c r="D977" s="1" t="s">
        <v>2771</v>
      </c>
      <c r="E977" s="1" t="s">
        <v>2771</v>
      </c>
      <c r="F977" s="1" t="s">
        <v>3427</v>
      </c>
      <c r="G977" s="2">
        <v>1300</v>
      </c>
      <c r="H977" s="1" t="str">
        <f>HYPERLINK("https://www.insiel.it/cms/societa-trasparente/09-bandi-di-gara-e-contratti/Atti_amministrazioni_aggiudicatrici/index_ori.html?pCig=YEB34DBF9F","Atti della procedura")</f>
        <v>Atti della procedura</v>
      </c>
    </row>
    <row r="978" spans="2:8" ht="60" x14ac:dyDescent="0.25">
      <c r="B978" s="1" t="s">
        <v>3428</v>
      </c>
      <c r="C978" s="1" t="s">
        <v>3429</v>
      </c>
      <c r="D978" s="1" t="s">
        <v>3430</v>
      </c>
      <c r="E978" s="1" t="s">
        <v>3430</v>
      </c>
      <c r="F978" s="1" t="s">
        <v>3431</v>
      </c>
      <c r="G978" s="2">
        <v>3360</v>
      </c>
      <c r="H978" s="1" t="str">
        <f>HYPERLINK("https://www.insiel.it/cms/societa-trasparente/09-bandi-di-gara-e-contratti/Atti_amministrazioni_aggiudicatrici/index_ori.html?pCig=Y0934DB8A2","Atti della procedura")</f>
        <v>Atti della procedura</v>
      </c>
    </row>
    <row r="979" spans="2:8" ht="45" x14ac:dyDescent="0.25">
      <c r="B979" s="1" t="s">
        <v>3432</v>
      </c>
      <c r="C979" s="1" t="s">
        <v>3433</v>
      </c>
      <c r="D979" s="1" t="s">
        <v>3434</v>
      </c>
      <c r="E979" s="1" t="s">
        <v>3434</v>
      </c>
      <c r="F979" s="1" t="s">
        <v>3435</v>
      </c>
      <c r="G979" s="2">
        <v>20000</v>
      </c>
      <c r="H979" s="1" t="str">
        <f>HYPERLINK("https://www.insiel.it/cms/societa-trasparente/09-bandi-di-gara-e-contratti/Atti_amministrazioni_aggiudicatrici/index_ori.html?pCig=Y6134DD832","Atti della procedura")</f>
        <v>Atti della procedura</v>
      </c>
    </row>
    <row r="980" spans="2:8" ht="30" x14ac:dyDescent="0.25">
      <c r="B980" s="1" t="s">
        <v>3436</v>
      </c>
      <c r="C980" s="1" t="s">
        <v>3437</v>
      </c>
      <c r="D980" s="1" t="s">
        <v>2232</v>
      </c>
      <c r="E980" s="1" t="s">
        <v>2232</v>
      </c>
      <c r="F980" s="1" t="s">
        <v>3438</v>
      </c>
      <c r="G980" s="2">
        <v>135</v>
      </c>
      <c r="H980" s="1" t="str">
        <f>HYPERLINK("https://www.insiel.it/cms/societa-trasparente/09-bandi-di-gara-e-contratti/Atti_amministrazioni_aggiudicatrici/index_ori.html?pCig=Y7A34E15D7","Atti della procedura")</f>
        <v>Atti della procedura</v>
      </c>
    </row>
    <row r="981" spans="2:8" ht="30" x14ac:dyDescent="0.25">
      <c r="B981" s="1" t="s">
        <v>3439</v>
      </c>
      <c r="C981" s="1" t="s">
        <v>3440</v>
      </c>
      <c r="D981" s="1" t="s">
        <v>1019</v>
      </c>
      <c r="E981" s="1" t="s">
        <v>1019</v>
      </c>
      <c r="F981" s="1" t="s">
        <v>3441</v>
      </c>
      <c r="G981" s="2">
        <v>4000</v>
      </c>
      <c r="H981" s="1" t="str">
        <f>HYPERLINK("https://www.insiel.it/cms/societa-trasparente/09-bandi-di-gara-e-contratti/Atti_amministrazioni_aggiudicatrici/index_ori.html?pCig=Y9C34D9E90","Atti della procedura")</f>
        <v>Atti della procedura</v>
      </c>
    </row>
    <row r="982" spans="2:8" ht="30" x14ac:dyDescent="0.25">
      <c r="B982" s="1" t="s">
        <v>3442</v>
      </c>
      <c r="C982" s="1" t="s">
        <v>3443</v>
      </c>
      <c r="D982" s="1" t="s">
        <v>3444</v>
      </c>
      <c r="E982" s="1" t="s">
        <v>3444</v>
      </c>
      <c r="F982" s="1" t="s">
        <v>3445</v>
      </c>
      <c r="G982" s="2">
        <v>2600</v>
      </c>
      <c r="H982" s="1" t="str">
        <f>HYPERLINK("https://www.insiel.it/cms/societa-trasparente/09-bandi-di-gara-e-contratti/Atti_amministrazioni_aggiudicatrici/index_ori.html?pCig=YAE34D54FA","Atti della procedura")</f>
        <v>Atti della procedura</v>
      </c>
    </row>
    <row r="983" spans="2:8" x14ac:dyDescent="0.25">
      <c r="B983" s="1" t="s">
        <v>3446</v>
      </c>
      <c r="C983" s="1" t="s">
        <v>3447</v>
      </c>
      <c r="D983" s="1" t="s">
        <v>67</v>
      </c>
      <c r="E983" s="1" t="s">
        <v>67</v>
      </c>
      <c r="F983" s="1" t="s">
        <v>3448</v>
      </c>
      <c r="G983" s="2">
        <v>8200</v>
      </c>
      <c r="H983" s="1" t="str">
        <f>HYPERLINK("https://www.insiel.it/cms/societa-trasparente/09-bandi-di-gara-e-contratti/Atti_amministrazioni_aggiudicatrici/index_ori.html?pCig=YE334CCE3B","Atti della procedura")</f>
        <v>Atti della procedura</v>
      </c>
    </row>
    <row r="984" spans="2:8" x14ac:dyDescent="0.25">
      <c r="B984" s="1" t="s">
        <v>3449</v>
      </c>
      <c r="C984" s="1" t="s">
        <v>3450</v>
      </c>
      <c r="D984" s="1" t="s">
        <v>997</v>
      </c>
      <c r="E984" s="1" t="s">
        <v>997</v>
      </c>
      <c r="F984" s="1" t="s">
        <v>998</v>
      </c>
      <c r="G984" s="2">
        <v>1789</v>
      </c>
      <c r="H984" s="1" t="str">
        <f>HYPERLINK("https://www.insiel.it/cms/societa-trasparente/09-bandi-di-gara-e-contratti/Atti_amministrazioni_aggiudicatrici/index_ori.html?pCig=YB734D19A2","Atti della procedura")</f>
        <v>Atti della procedura</v>
      </c>
    </row>
    <row r="985" spans="2:8" ht="30" x14ac:dyDescent="0.25">
      <c r="B985" s="1" t="s">
        <v>3451</v>
      </c>
      <c r="C985" s="1" t="s">
        <v>3452</v>
      </c>
      <c r="D985" s="1" t="s">
        <v>3453</v>
      </c>
      <c r="E985" s="1" t="s">
        <v>3453</v>
      </c>
      <c r="F985" s="1" t="s">
        <v>3454</v>
      </c>
      <c r="G985" s="2">
        <v>831.75</v>
      </c>
      <c r="H985" s="1" t="str">
        <f>HYPERLINK("https://www.insiel.it/cms/societa-trasparente/09-bandi-di-gara-e-contratti/Atti_amministrazioni_aggiudicatrici/index_ori.html?pCig=YB034CFC4B","Atti della procedura")</f>
        <v>Atti della procedura</v>
      </c>
    </row>
    <row r="986" spans="2:8" ht="75" x14ac:dyDescent="0.25">
      <c r="B986" s="1" t="s">
        <v>3455</v>
      </c>
      <c r="C986" s="1" t="s">
        <v>3456</v>
      </c>
      <c r="D986" s="1" t="s">
        <v>1301</v>
      </c>
      <c r="E986" s="1" t="s">
        <v>1301</v>
      </c>
      <c r="F986" s="1" t="s">
        <v>3457</v>
      </c>
      <c r="G986" s="2">
        <v>360.2</v>
      </c>
      <c r="H986" s="1" t="str">
        <f>HYPERLINK("https://www.insiel.it/cms/societa-trasparente/09-bandi-di-gara-e-contratti/Atti_amministrazioni_aggiudicatrici/index_ori.html?pCig=Y0934C384A","Atti della procedura")</f>
        <v>Atti della procedura</v>
      </c>
    </row>
    <row r="987" spans="2:8" ht="45" x14ac:dyDescent="0.25">
      <c r="B987" s="1" t="s">
        <v>3458</v>
      </c>
      <c r="C987" s="1" t="s">
        <v>3459</v>
      </c>
      <c r="D987" s="1" t="s">
        <v>75</v>
      </c>
      <c r="E987" s="1" t="s">
        <v>75</v>
      </c>
      <c r="F987" s="1" t="s">
        <v>3460</v>
      </c>
      <c r="G987" s="2">
        <v>1728</v>
      </c>
      <c r="H987" s="1" t="str">
        <f>HYPERLINK("https://www.insiel.it/cms/societa-trasparente/09-bandi-di-gara-e-contratti/Atti_amministrazioni_aggiudicatrici/index_ori.html?pCig=YE334C344C","Atti della procedura")</f>
        <v>Atti della procedura</v>
      </c>
    </row>
    <row r="988" spans="2:8" ht="30" x14ac:dyDescent="0.25">
      <c r="B988" s="1" t="s">
        <v>3461</v>
      </c>
      <c r="C988" s="1" t="s">
        <v>3462</v>
      </c>
      <c r="D988" s="1" t="s">
        <v>269</v>
      </c>
      <c r="E988" s="1" t="s">
        <v>269</v>
      </c>
      <c r="F988" s="1" t="s">
        <v>3463</v>
      </c>
      <c r="G988" s="2">
        <v>1207</v>
      </c>
      <c r="H988" s="1" t="str">
        <f>HYPERLINK("https://www.insiel.it/cms/societa-trasparente/09-bandi-di-gara-e-contratti/Atti_amministrazioni_aggiudicatrici/index_ori.html?pCig=Y7434C31D5","Atti della procedura")</f>
        <v>Atti della procedura</v>
      </c>
    </row>
    <row r="989" spans="2:8" ht="60" x14ac:dyDescent="0.25">
      <c r="B989" s="1" t="s">
        <v>3464</v>
      </c>
      <c r="C989" s="1" t="s">
        <v>3465</v>
      </c>
      <c r="D989" s="1" t="s">
        <v>3466</v>
      </c>
      <c r="E989" s="1" t="s">
        <v>3466</v>
      </c>
      <c r="F989" s="1" t="s">
        <v>3467</v>
      </c>
      <c r="G989" s="2">
        <v>30160</v>
      </c>
      <c r="H989" s="1" t="str">
        <f>HYPERLINK("https://www.insiel.it/cms/societa-trasparente/09-bandi-di-gara-e-contratti/Atti_amministrazioni_aggiudicatrici/index_ori.html?pCig=YA634C0671","Atti della procedura")</f>
        <v>Atti della procedura</v>
      </c>
    </row>
    <row r="990" spans="2:8" ht="30" x14ac:dyDescent="0.25">
      <c r="B990" s="1" t="s">
        <v>3468</v>
      </c>
      <c r="C990" s="1" t="s">
        <v>3469</v>
      </c>
      <c r="D990" s="1" t="s">
        <v>3470</v>
      </c>
      <c r="E990" s="1" t="s">
        <v>3471</v>
      </c>
      <c r="F990" s="1" t="s">
        <v>3472</v>
      </c>
      <c r="G990" s="2">
        <v>3266</v>
      </c>
      <c r="H990" s="1" t="str">
        <f>HYPERLINK("https://www.insiel.it/cms/societa-trasparente/09-bandi-di-gara-e-contratti/Atti_amministrazioni_aggiudicatrici/index_ori.html?pCig=YF834BED7B","Atti della procedura")</f>
        <v>Atti della procedura</v>
      </c>
    </row>
    <row r="991" spans="2:8" ht="30" x14ac:dyDescent="0.25">
      <c r="B991" s="1" t="s">
        <v>3473</v>
      </c>
      <c r="C991" s="1" t="s">
        <v>3474</v>
      </c>
      <c r="D991" s="1" t="s">
        <v>183</v>
      </c>
      <c r="E991" s="1" t="s">
        <v>183</v>
      </c>
      <c r="F991" s="1" t="s">
        <v>184</v>
      </c>
      <c r="G991" s="2">
        <v>39000</v>
      </c>
      <c r="H991" s="1" t="str">
        <f>HYPERLINK("https://www.insiel.it/cms/societa-trasparente/09-bandi-di-gara-e-contratti/Atti_amministrazioni_aggiudicatrici/index_ori.html?pCig=ZBF34B6B67","Atti della procedura")</f>
        <v>Atti della procedura</v>
      </c>
    </row>
    <row r="992" spans="2:8" ht="45" x14ac:dyDescent="0.25">
      <c r="B992" s="1" t="s">
        <v>3475</v>
      </c>
      <c r="C992" s="1" t="s">
        <v>3476</v>
      </c>
      <c r="D992" s="1" t="s">
        <v>75</v>
      </c>
      <c r="E992" s="1" t="s">
        <v>75</v>
      </c>
      <c r="F992" s="1" t="s">
        <v>3477</v>
      </c>
      <c r="G992" s="2">
        <v>1488</v>
      </c>
      <c r="H992" s="1" t="str">
        <f>HYPERLINK("https://www.insiel.it/cms/societa-trasparente/09-bandi-di-gara-e-contratti/Atti_amministrazioni_aggiudicatrici/index_ori.html?pCig=Y1234C2B07","Atti della procedura")</f>
        <v>Atti della procedura</v>
      </c>
    </row>
    <row r="993" spans="2:8" ht="30" x14ac:dyDescent="0.25">
      <c r="B993" s="1" t="s">
        <v>3478</v>
      </c>
      <c r="C993" s="1" t="s">
        <v>3479</v>
      </c>
      <c r="D993" s="1" t="s">
        <v>3480</v>
      </c>
      <c r="E993" s="1" t="s">
        <v>3480</v>
      </c>
      <c r="F993" s="1" t="s">
        <v>3481</v>
      </c>
      <c r="G993" s="2">
        <v>5500</v>
      </c>
      <c r="H993" s="1" t="str">
        <f>HYPERLINK("https://www.insiel.it/cms/societa-trasparente/09-bandi-di-gara-e-contratti/Atti_amministrazioni_aggiudicatrici/index_ori.html?pCig=Y8834BCC5A","Atti della procedura")</f>
        <v>Atti della procedura</v>
      </c>
    </row>
    <row r="994" spans="2:8" x14ac:dyDescent="0.25">
      <c r="B994" s="1" t="s">
        <v>3482</v>
      </c>
      <c r="C994" s="1" t="s">
        <v>3483</v>
      </c>
      <c r="D994" s="1" t="s">
        <v>1112</v>
      </c>
      <c r="E994" s="1" t="s">
        <v>1112</v>
      </c>
      <c r="F994" s="1" t="s">
        <v>1757</v>
      </c>
      <c r="G994" s="2">
        <v>3800</v>
      </c>
      <c r="H994" s="1" t="str">
        <f>HYPERLINK("https://www.insiel.it/cms/societa-trasparente/09-bandi-di-gara-e-contratti/Atti_amministrazioni_aggiudicatrici/index_ori.html?pCig=Y1734C0819","Atti della procedura")</f>
        <v>Atti della procedura</v>
      </c>
    </row>
    <row r="995" spans="2:8" ht="30" x14ac:dyDescent="0.25">
      <c r="B995" s="1" t="s">
        <v>3484</v>
      </c>
      <c r="C995" s="1" t="s">
        <v>3485</v>
      </c>
      <c r="D995" s="1" t="s">
        <v>3486</v>
      </c>
      <c r="E995" s="1" t="s">
        <v>3486</v>
      </c>
      <c r="F995" s="1" t="s">
        <v>3487</v>
      </c>
      <c r="G995" s="2">
        <v>8016</v>
      </c>
      <c r="H995" s="1" t="str">
        <f>HYPERLINK("https://www.insiel.it/cms/societa-trasparente/09-bandi-di-gara-e-contratti/Atti_amministrazioni_aggiudicatrici/index_ori.html?pCig=YE634BB1B9","Atti della procedura")</f>
        <v>Atti della procedura</v>
      </c>
    </row>
    <row r="996" spans="2:8" x14ac:dyDescent="0.25">
      <c r="B996" s="1" t="s">
        <v>3488</v>
      </c>
      <c r="C996" s="1" t="s">
        <v>3489</v>
      </c>
      <c r="D996" s="1" t="s">
        <v>2355</v>
      </c>
      <c r="E996" s="1" t="s">
        <v>2355</v>
      </c>
      <c r="F996" s="1" t="s">
        <v>3490</v>
      </c>
      <c r="G996" s="2">
        <v>1686</v>
      </c>
      <c r="H996" s="1" t="str">
        <f>HYPERLINK("https://www.insiel.it/cms/societa-trasparente/09-bandi-di-gara-e-contratti/Atti_amministrazioni_aggiudicatrici/index_ori.html?pCig=Y0034B9EDF","Atti della procedura")</f>
        <v>Atti della procedura</v>
      </c>
    </row>
    <row r="997" spans="2:8" ht="30" x14ac:dyDescent="0.25">
      <c r="B997" s="1" t="s">
        <v>3491</v>
      </c>
      <c r="C997" s="1" t="s">
        <v>78</v>
      </c>
      <c r="D997" s="1" t="s">
        <v>79</v>
      </c>
      <c r="E997" s="1" t="s">
        <v>79</v>
      </c>
      <c r="F997" s="1" t="s">
        <v>3492</v>
      </c>
      <c r="G997" s="2">
        <v>787.18</v>
      </c>
      <c r="H997" s="1" t="str">
        <f>HYPERLINK("https://www.insiel.it/cms/societa-trasparente/09-bandi-di-gara-e-contratti/Atti_amministrazioni_aggiudicatrici/index_ori.html?pCig=NO","Atti della procedura")</f>
        <v>Atti della procedura</v>
      </c>
    </row>
    <row r="998" spans="2:8" ht="45" x14ac:dyDescent="0.25">
      <c r="B998" s="1" t="s">
        <v>3493</v>
      </c>
      <c r="C998" s="1" t="s">
        <v>3494</v>
      </c>
      <c r="D998" s="1" t="s">
        <v>261</v>
      </c>
      <c r="E998" s="1" t="s">
        <v>261</v>
      </c>
      <c r="F998" s="1" t="s">
        <v>3495</v>
      </c>
      <c r="G998" s="2">
        <v>499</v>
      </c>
      <c r="H998" s="1" t="str">
        <f>HYPERLINK("https://www.insiel.it/cms/societa-trasparente/09-bandi-di-gara-e-contratti/Atti_amministrazioni_aggiudicatrici/index_ori.html?pCig=Y87353FD4E","Atti della procedura")</f>
        <v>Atti della procedura</v>
      </c>
    </row>
    <row r="999" spans="2:8" x14ac:dyDescent="0.25">
      <c r="B999" s="1" t="s">
        <v>3496</v>
      </c>
      <c r="C999" s="1" t="s">
        <v>3497</v>
      </c>
      <c r="D999" s="1" t="s">
        <v>1011</v>
      </c>
      <c r="E999" s="1" t="s">
        <v>1011</v>
      </c>
      <c r="F999" s="1" t="s">
        <v>3498</v>
      </c>
      <c r="G999" s="2">
        <v>9550</v>
      </c>
      <c r="H999" s="1" t="str">
        <f>HYPERLINK("https://www.insiel.it/cms/societa-trasparente/09-bandi-di-gara-e-contratti/Atti_amministrazioni_aggiudicatrici/index_ori.html?pCig=Y3F34B9466","Atti della procedura")</f>
        <v>Atti della procedura</v>
      </c>
    </row>
    <row r="1000" spans="2:8" x14ac:dyDescent="0.25">
      <c r="B1000" s="1" t="s">
        <v>3499</v>
      </c>
      <c r="C1000" s="1" t="s">
        <v>3500</v>
      </c>
      <c r="D1000" s="1" t="s">
        <v>1798</v>
      </c>
      <c r="E1000" s="1" t="s">
        <v>1798</v>
      </c>
      <c r="F1000" s="1" t="s">
        <v>3501</v>
      </c>
      <c r="G1000" s="2">
        <v>13000</v>
      </c>
      <c r="H1000" s="1" t="str">
        <f>HYPERLINK("https://www.insiel.it/cms/societa-trasparente/09-bandi-di-gara-e-contratti/Atti_amministrazioni_aggiudicatrici/index_ori.html?pCig=YED34B70F0","Atti della procedura")</f>
        <v>Atti della procedura</v>
      </c>
    </row>
    <row r="1001" spans="2:8" ht="30" x14ac:dyDescent="0.25">
      <c r="B1001" s="1" t="s">
        <v>3502</v>
      </c>
      <c r="C1001" s="1" t="s">
        <v>3503</v>
      </c>
      <c r="D1001" s="1" t="s">
        <v>3504</v>
      </c>
      <c r="E1001" s="1" t="s">
        <v>3504</v>
      </c>
      <c r="F1001" s="1" t="s">
        <v>3505</v>
      </c>
      <c r="G1001" s="2">
        <v>15000</v>
      </c>
      <c r="H1001" s="1" t="str">
        <f>HYPERLINK("https://www.insiel.it/cms/societa-trasparente/09-bandi-di-gara-e-contratti/Atti_amministrazioni_aggiudicatrici/index_ori.html?pCig=Y6C34B831D","Atti della procedura")</f>
        <v>Atti della procedura</v>
      </c>
    </row>
    <row r="1002" spans="2:8" ht="30" x14ac:dyDescent="0.25">
      <c r="B1002" s="1" t="s">
        <v>3506</v>
      </c>
      <c r="C1002" s="1" t="s">
        <v>3507</v>
      </c>
      <c r="D1002" s="1" t="s">
        <v>1420</v>
      </c>
      <c r="E1002" s="1" t="s">
        <v>1420</v>
      </c>
      <c r="F1002" s="1" t="s">
        <v>3508</v>
      </c>
      <c r="G1002" s="2">
        <v>2000</v>
      </c>
      <c r="H1002" s="1" t="str">
        <f>HYPERLINK("https://www.insiel.it/cms/societa-trasparente/09-bandi-di-gara-e-contratti/Atti_amministrazioni_aggiudicatrici/index_ori.html?pCig=Y5734B7988","Atti della procedura")</f>
        <v>Atti della procedura</v>
      </c>
    </row>
    <row r="1003" spans="2:8" ht="30" x14ac:dyDescent="0.25">
      <c r="B1003" s="1" t="s">
        <v>3509</v>
      </c>
      <c r="C1003" s="1" t="s">
        <v>3510</v>
      </c>
      <c r="D1003" s="1" t="s">
        <v>1192</v>
      </c>
      <c r="E1003" s="1" t="s">
        <v>1192</v>
      </c>
      <c r="F1003" s="1" t="s">
        <v>3511</v>
      </c>
      <c r="G1003" s="2">
        <v>4608</v>
      </c>
      <c r="H1003" s="1" t="str">
        <f>HYPERLINK("https://www.insiel.it/cms/societa-trasparente/09-bandi-di-gara-e-contratti/Atti_amministrazioni_aggiudicatrici/index_ori.html?pCig=Y3E34BD5D2","Atti della procedura")</f>
        <v>Atti della procedura</v>
      </c>
    </row>
    <row r="1004" spans="2:8" ht="45" x14ac:dyDescent="0.25">
      <c r="B1004" s="1" t="s">
        <v>3512</v>
      </c>
      <c r="C1004" s="1" t="s">
        <v>3513</v>
      </c>
      <c r="D1004" s="1" t="s">
        <v>3514</v>
      </c>
      <c r="E1004" s="1" t="s">
        <v>3515</v>
      </c>
      <c r="F1004" s="1" t="s">
        <v>3516</v>
      </c>
      <c r="G1004" s="2">
        <v>9900</v>
      </c>
      <c r="H1004" s="1" t="str">
        <f>HYPERLINK("https://www.insiel.it/cms/societa-trasparente/09-bandi-di-gara-e-contratti/Atti_amministrazioni_aggiudicatrici/index_ori.html?pCig=Y643508F2D","Atti della procedura")</f>
        <v>Atti della procedura</v>
      </c>
    </row>
    <row r="1005" spans="2:8" ht="60" x14ac:dyDescent="0.25">
      <c r="B1005" s="1" t="s">
        <v>3517</v>
      </c>
      <c r="C1005" s="1" t="s">
        <v>3518</v>
      </c>
      <c r="D1005" s="1" t="s">
        <v>1521</v>
      </c>
      <c r="E1005" s="1" t="s">
        <v>1521</v>
      </c>
      <c r="F1005" s="1" t="s">
        <v>3519</v>
      </c>
      <c r="G1005" s="2">
        <v>135000</v>
      </c>
      <c r="H1005" s="1" t="str">
        <f>HYPERLINK("https://www.insiel.it/cms/societa-trasparente/09-bandi-di-gara-e-contratti/Atti_amministrazioni_aggiudicatrici/index_ori.html?pCig=90638437DB","Atti della procedura")</f>
        <v>Atti della procedura</v>
      </c>
    </row>
    <row r="1006" spans="2:8" ht="30" x14ac:dyDescent="0.25">
      <c r="B1006" s="1" t="s">
        <v>3520</v>
      </c>
      <c r="C1006" s="1" t="s">
        <v>3521</v>
      </c>
      <c r="D1006" s="1" t="s">
        <v>3522</v>
      </c>
      <c r="E1006" s="1" t="s">
        <v>3522</v>
      </c>
      <c r="F1006" s="1" t="s">
        <v>3523</v>
      </c>
      <c r="G1006" s="2">
        <v>10000</v>
      </c>
      <c r="H1006" s="1" t="str">
        <f>HYPERLINK("https://www.insiel.it/cms/societa-trasparente/09-bandi-di-gara-e-contratti/Atti_amministrazioni_aggiudicatrici/index_ori.html?pCig=YC534BEF6C","Atti della procedura")</f>
        <v>Atti della procedura</v>
      </c>
    </row>
    <row r="1007" spans="2:8" x14ac:dyDescent="0.25">
      <c r="B1007" s="1" t="s">
        <v>3524</v>
      </c>
      <c r="C1007" s="1" t="s">
        <v>3525</v>
      </c>
      <c r="D1007" s="1" t="s">
        <v>257</v>
      </c>
      <c r="E1007" s="1" t="s">
        <v>257</v>
      </c>
      <c r="F1007" s="1" t="s">
        <v>3526</v>
      </c>
      <c r="G1007" s="2">
        <v>4793</v>
      </c>
      <c r="H1007" s="1" t="str">
        <f>HYPERLINK("https://www.insiel.it/cms/societa-trasparente/09-bandi-di-gara-e-contratti/Atti_amministrazioni_aggiudicatrici/index_ori.html?pCig=Y6E34B859D","Atti della procedura")</f>
        <v>Atti della procedura</v>
      </c>
    </row>
    <row r="1008" spans="2:8" x14ac:dyDescent="0.25">
      <c r="B1008" s="1" t="s">
        <v>3527</v>
      </c>
      <c r="C1008" s="1" t="s">
        <v>3528</v>
      </c>
      <c r="D1008" s="1" t="s">
        <v>1077</v>
      </c>
      <c r="E1008" s="1" t="s">
        <v>1077</v>
      </c>
      <c r="F1008" s="1" t="s">
        <v>1078</v>
      </c>
      <c r="G1008" s="2">
        <v>2330</v>
      </c>
      <c r="H1008" s="1" t="str">
        <f>HYPERLINK("https://www.insiel.it/cms/societa-trasparente/09-bandi-di-gara-e-contratti/Atti_amministrazioni_aggiudicatrici/index_ori.html?pCig=Y5A34BEA1D","Atti della procedura")</f>
        <v>Atti della procedura</v>
      </c>
    </row>
    <row r="1009" spans="2:8" ht="45" x14ac:dyDescent="0.25">
      <c r="B1009" s="1" t="s">
        <v>3529</v>
      </c>
      <c r="C1009" s="1" t="s">
        <v>3530</v>
      </c>
      <c r="D1009" s="1" t="s">
        <v>1019</v>
      </c>
      <c r="E1009" s="1" t="s">
        <v>1019</v>
      </c>
      <c r="F1009" s="1" t="s">
        <v>3531</v>
      </c>
      <c r="G1009" s="2">
        <v>1500</v>
      </c>
      <c r="H1009" s="1" t="str">
        <f>HYPERLINK("https://www.insiel.it/cms/societa-trasparente/09-bandi-di-gara-e-contratti/Atti_amministrazioni_aggiudicatrici/index_ori.html?pCig=YD934B3795","Atti della procedura")</f>
        <v>Atti della procedura</v>
      </c>
    </row>
    <row r="1010" spans="2:8" ht="30" x14ac:dyDescent="0.25">
      <c r="B1010" s="1" t="s">
        <v>3532</v>
      </c>
      <c r="C1010" s="1" t="s">
        <v>78</v>
      </c>
      <c r="D1010" s="1" t="s">
        <v>79</v>
      </c>
      <c r="E1010" s="1" t="s">
        <v>79</v>
      </c>
      <c r="F1010" s="1" t="s">
        <v>3533</v>
      </c>
      <c r="G1010" s="2">
        <v>988.56</v>
      </c>
      <c r="H1010" s="1" t="str">
        <f>HYPERLINK("https://www.insiel.it/cms/societa-trasparente/09-bandi-di-gara-e-contratti/Atti_amministrazioni_aggiudicatrici/index_ori.html?pCig=NO","Atti della procedura")</f>
        <v>Atti della procedura</v>
      </c>
    </row>
    <row r="1011" spans="2:8" x14ac:dyDescent="0.25">
      <c r="B1011" s="1" t="s">
        <v>3534</v>
      </c>
      <c r="C1011" s="1" t="s">
        <v>3535</v>
      </c>
      <c r="D1011" s="1" t="s">
        <v>936</v>
      </c>
      <c r="E1011" s="1" t="s">
        <v>936</v>
      </c>
      <c r="F1011" s="1" t="s">
        <v>3536</v>
      </c>
      <c r="G1011" s="2">
        <v>8180</v>
      </c>
      <c r="H1011" s="1" t="str">
        <f>HYPERLINK("https://www.insiel.it/cms/societa-trasparente/09-bandi-di-gara-e-contratti/Atti_amministrazioni_aggiudicatrici/index_ori.html?pCig=YF134B314E","Atti della procedura")</f>
        <v>Atti della procedura</v>
      </c>
    </row>
    <row r="1012" spans="2:8" ht="45" x14ac:dyDescent="0.25">
      <c r="B1012" s="1" t="s">
        <v>3537</v>
      </c>
      <c r="C1012" s="1" t="s">
        <v>3538</v>
      </c>
      <c r="D1012" s="1" t="s">
        <v>3539</v>
      </c>
      <c r="E1012" s="1" t="s">
        <v>3539</v>
      </c>
      <c r="F1012" s="1" t="s">
        <v>3540</v>
      </c>
      <c r="G1012" s="2">
        <v>4639.82</v>
      </c>
      <c r="H1012" s="1" t="str">
        <f>HYPERLINK("https://www.insiel.it/cms/societa-trasparente/09-bandi-di-gara-e-contratti/Atti_amministrazioni_aggiudicatrici/index_ori.html?pCig=YE834B2127","Atti della procedura")</f>
        <v>Atti della procedura</v>
      </c>
    </row>
    <row r="1013" spans="2:8" x14ac:dyDescent="0.25">
      <c r="B1013" s="1" t="s">
        <v>3541</v>
      </c>
      <c r="C1013" s="1" t="s">
        <v>3542</v>
      </c>
      <c r="D1013" s="1" t="s">
        <v>455</v>
      </c>
      <c r="E1013" s="1" t="s">
        <v>455</v>
      </c>
      <c r="F1013" s="1" t="s">
        <v>3543</v>
      </c>
      <c r="G1013" s="2">
        <v>5804.2</v>
      </c>
      <c r="H1013" s="1" t="str">
        <f>HYPERLINK("https://www.insiel.it/cms/societa-trasparente/09-bandi-di-gara-e-contratti/Atti_amministrazioni_aggiudicatrici/index_ori.html?pCig=Y7634B1AF0","Atti della procedura")</f>
        <v>Atti della procedura</v>
      </c>
    </row>
    <row r="1014" spans="2:8" ht="30" x14ac:dyDescent="0.25">
      <c r="B1014" s="1" t="s">
        <v>3544</v>
      </c>
      <c r="C1014" s="1" t="s">
        <v>78</v>
      </c>
      <c r="D1014" s="1" t="s">
        <v>976</v>
      </c>
      <c r="E1014" s="1" t="s">
        <v>976</v>
      </c>
      <c r="F1014" s="1" t="s">
        <v>3545</v>
      </c>
      <c r="G1014" s="2">
        <v>1800</v>
      </c>
      <c r="H1014" s="1" t="str">
        <f>HYPERLINK("https://www.insiel.it/cms/societa-trasparente/09-bandi-di-gara-e-contratti/Atti_amministrazioni_aggiudicatrici/index_ori.html?pCig=NO","Atti della procedura")</f>
        <v>Atti della procedura</v>
      </c>
    </row>
    <row r="1015" spans="2:8" ht="30" x14ac:dyDescent="0.25">
      <c r="B1015" s="1" t="s">
        <v>3546</v>
      </c>
      <c r="C1015" s="1" t="s">
        <v>3547</v>
      </c>
      <c r="D1015" s="1" t="s">
        <v>199</v>
      </c>
      <c r="E1015" s="1" t="s">
        <v>199</v>
      </c>
      <c r="F1015" s="1" t="s">
        <v>3548</v>
      </c>
      <c r="G1015" s="2">
        <v>17200</v>
      </c>
      <c r="H1015" s="1" t="str">
        <f>HYPERLINK("https://www.insiel.it/cms/societa-trasparente/09-bandi-di-gara-e-contratti/Atti_amministrazioni_aggiudicatrici/index_ori.html?pCig=Y3834A4622","Atti della procedura")</f>
        <v>Atti della procedura</v>
      </c>
    </row>
    <row r="1016" spans="2:8" ht="30" x14ac:dyDescent="0.25">
      <c r="B1016" s="1" t="s">
        <v>3549</v>
      </c>
      <c r="C1016" s="1" t="s">
        <v>3550</v>
      </c>
      <c r="D1016" s="1" t="s">
        <v>3551</v>
      </c>
      <c r="E1016" s="1" t="s">
        <v>3551</v>
      </c>
      <c r="F1016" s="1" t="s">
        <v>3552</v>
      </c>
      <c r="G1016" s="2">
        <v>1260</v>
      </c>
      <c r="H1016" s="1" t="str">
        <f>HYPERLINK("https://www.insiel.it/cms/societa-trasparente/09-bandi-di-gara-e-contratti/Atti_amministrazioni_aggiudicatrici/index_ori.html?pCig=Y6034A1AFD","Atti della procedura")</f>
        <v>Atti della procedura</v>
      </c>
    </row>
    <row r="1017" spans="2:8" x14ac:dyDescent="0.25">
      <c r="B1017" s="1" t="s">
        <v>3553</v>
      </c>
      <c r="C1017" s="1" t="s">
        <v>3554</v>
      </c>
      <c r="D1017" s="1" t="s">
        <v>123</v>
      </c>
      <c r="E1017" s="1" t="s">
        <v>123</v>
      </c>
      <c r="F1017" s="1" t="s">
        <v>3555</v>
      </c>
      <c r="G1017" s="2">
        <v>4890</v>
      </c>
      <c r="H1017" s="1" t="str">
        <f>HYPERLINK("https://www.insiel.it/cms/societa-trasparente/09-bandi-di-gara-e-contratti/Atti_amministrazioni_aggiudicatrici/index_ori.html?pCig=YA7349F92E","Atti della procedura")</f>
        <v>Atti della procedura</v>
      </c>
    </row>
    <row r="1018" spans="2:8" ht="30" x14ac:dyDescent="0.25">
      <c r="B1018" s="1" t="s">
        <v>3556</v>
      </c>
      <c r="C1018" s="1" t="s">
        <v>78</v>
      </c>
      <c r="D1018" s="1" t="s">
        <v>79</v>
      </c>
      <c r="E1018" s="1" t="s">
        <v>79</v>
      </c>
      <c r="F1018" s="1" t="s">
        <v>3557</v>
      </c>
      <c r="G1018" s="2">
        <v>953.15</v>
      </c>
      <c r="H1018" s="1" t="str">
        <f>HYPERLINK("https://www.insiel.it/cms/societa-trasparente/09-bandi-di-gara-e-contratti/Atti_amministrazioni_aggiudicatrici/index_ori.html?pCig=NO","Atti della procedura")</f>
        <v>Atti della procedura</v>
      </c>
    </row>
    <row r="1019" spans="2:8" ht="30" x14ac:dyDescent="0.25">
      <c r="B1019" s="1" t="s">
        <v>3558</v>
      </c>
      <c r="C1019" s="1" t="s">
        <v>3559</v>
      </c>
      <c r="D1019" s="1" t="s">
        <v>407</v>
      </c>
      <c r="E1019" s="1" t="s">
        <v>407</v>
      </c>
      <c r="F1019" s="1" t="s">
        <v>3560</v>
      </c>
      <c r="G1019" s="2">
        <v>35000</v>
      </c>
      <c r="H1019" s="1" t="str">
        <f>HYPERLINK("https://www.insiel.it/cms/societa-trasparente/09-bandi-di-gara-e-contratti/Atti_amministrazioni_aggiudicatrici/index_ori.html?pCig=Y39349C8E7","Atti della procedura")</f>
        <v>Atti della procedura</v>
      </c>
    </row>
    <row r="1020" spans="2:8" ht="45" x14ac:dyDescent="0.25">
      <c r="B1020" s="1" t="s">
        <v>3561</v>
      </c>
      <c r="C1020" s="1" t="s">
        <v>3562</v>
      </c>
      <c r="D1020" s="1" t="s">
        <v>75</v>
      </c>
      <c r="E1020" s="1" t="s">
        <v>75</v>
      </c>
      <c r="F1020" s="1" t="s">
        <v>3563</v>
      </c>
      <c r="G1020" s="2">
        <v>1488</v>
      </c>
      <c r="H1020" s="1" t="str">
        <f>HYPERLINK("https://www.insiel.it/cms/societa-trasparente/09-bandi-di-gara-e-contratti/Atti_amministrazioni_aggiudicatrici/index_ori.html?pCig=YF73497DA2","Atti della procedura")</f>
        <v>Atti della procedura</v>
      </c>
    </row>
    <row r="1021" spans="2:8" ht="60" x14ac:dyDescent="0.25">
      <c r="B1021" s="1" t="s">
        <v>3564</v>
      </c>
      <c r="C1021" s="1" t="s">
        <v>3565</v>
      </c>
      <c r="D1021" s="1" t="s">
        <v>3566</v>
      </c>
      <c r="E1021" s="1" t="s">
        <v>3566</v>
      </c>
      <c r="F1021" s="1" t="s">
        <v>3567</v>
      </c>
      <c r="G1021" s="2">
        <v>12273</v>
      </c>
      <c r="H1021" s="1" t="str">
        <f>HYPERLINK("https://www.insiel.it/cms/societa-trasparente/09-bandi-di-gara-e-contratti/Atti_amministrazioni_aggiudicatrici/index_ori.html?pCig=Y563493EA1","Atti della procedura")</f>
        <v>Atti della procedura</v>
      </c>
    </row>
    <row r="1022" spans="2:8" ht="30" x14ac:dyDescent="0.25">
      <c r="B1022" s="1" t="s">
        <v>3568</v>
      </c>
      <c r="C1022" s="1" t="s">
        <v>78</v>
      </c>
      <c r="D1022" s="1" t="s">
        <v>79</v>
      </c>
      <c r="E1022" s="1" t="s">
        <v>79</v>
      </c>
      <c r="F1022" s="1" t="s">
        <v>3569</v>
      </c>
      <c r="G1022" s="2">
        <v>967.42</v>
      </c>
      <c r="H1022" s="1" t="str">
        <f>HYPERLINK("https://www.insiel.it/cms/societa-trasparente/09-bandi-di-gara-e-contratti/Atti_amministrazioni_aggiudicatrici/index_ori.html?pCig=NO","Atti della procedura")</f>
        <v>Atti della procedura</v>
      </c>
    </row>
    <row r="1023" spans="2:8" ht="75" x14ac:dyDescent="0.25">
      <c r="B1023" s="1" t="s">
        <v>3570</v>
      </c>
      <c r="C1023" s="1" t="s">
        <v>3571</v>
      </c>
      <c r="D1023" s="1" t="s">
        <v>3572</v>
      </c>
      <c r="E1023" s="1" t="s">
        <v>3572</v>
      </c>
      <c r="F1023" s="1" t="s">
        <v>3573</v>
      </c>
      <c r="G1023" s="2">
        <v>8850</v>
      </c>
      <c r="H1023" s="1" t="str">
        <f>HYPERLINK("https://www.insiel.it/cms/societa-trasparente/09-bandi-di-gara-e-contratti/Atti_amministrazioni_aggiudicatrici/index_ori.html?pCig=Y043493255","Atti della procedura")</f>
        <v>Atti della procedura</v>
      </c>
    </row>
    <row r="1024" spans="2:8" x14ac:dyDescent="0.25">
      <c r="B1024" s="1" t="s">
        <v>3574</v>
      </c>
      <c r="C1024" s="1" t="s">
        <v>3575</v>
      </c>
      <c r="D1024" s="1" t="s">
        <v>3576</v>
      </c>
      <c r="E1024" s="1" t="s">
        <v>3576</v>
      </c>
      <c r="F1024" s="1" t="s">
        <v>3577</v>
      </c>
      <c r="G1024" s="2">
        <v>24.55</v>
      </c>
      <c r="H1024" s="1" t="str">
        <f>HYPERLINK("https://www.insiel.it/cms/societa-trasparente/09-bandi-di-gara-e-contratti/Atti_amministrazioni_aggiudicatrici/index_ori.html?pCig=ZDD348FFFD","Atti della procedura")</f>
        <v>Atti della procedura</v>
      </c>
    </row>
    <row r="1025" spans="2:8" x14ac:dyDescent="0.25">
      <c r="B1025" s="1" t="s">
        <v>3578</v>
      </c>
      <c r="C1025" s="1" t="s">
        <v>3579</v>
      </c>
      <c r="D1025" s="1" t="s">
        <v>1335</v>
      </c>
      <c r="E1025" s="1" t="s">
        <v>1335</v>
      </c>
      <c r="F1025" s="1" t="s">
        <v>3580</v>
      </c>
      <c r="G1025" s="2">
        <v>5915</v>
      </c>
      <c r="H1025" s="1" t="str">
        <f>HYPERLINK("https://www.insiel.it/cms/societa-trasparente/09-bandi-di-gara-e-contratti/Atti_amministrazioni_aggiudicatrici/index_ori.html?pCig=YC1349324A","Atti della procedura")</f>
        <v>Atti della procedura</v>
      </c>
    </row>
    <row r="1026" spans="2:8" x14ac:dyDescent="0.25">
      <c r="B1026" s="1" t="s">
        <v>3581</v>
      </c>
      <c r="C1026" s="1" t="s">
        <v>3582</v>
      </c>
      <c r="D1026" s="1" t="s">
        <v>2175</v>
      </c>
      <c r="E1026" s="1" t="s">
        <v>2175</v>
      </c>
      <c r="F1026" s="1" t="s">
        <v>3583</v>
      </c>
      <c r="G1026" s="2">
        <v>8210</v>
      </c>
      <c r="H1026" s="1" t="str">
        <f>HYPERLINK("https://www.insiel.it/cms/societa-trasparente/09-bandi-di-gara-e-contratti/Atti_amministrazioni_aggiudicatrici/index_ori.html?pCig=YAF3491FB6","Atti della procedura")</f>
        <v>Atti della procedura</v>
      </c>
    </row>
    <row r="1027" spans="2:8" ht="45" x14ac:dyDescent="0.25">
      <c r="B1027" s="1" t="s">
        <v>3584</v>
      </c>
      <c r="C1027" s="1" t="s">
        <v>3585</v>
      </c>
      <c r="D1027" s="1" t="s">
        <v>292</v>
      </c>
      <c r="E1027" s="1" t="s">
        <v>292</v>
      </c>
      <c r="F1027" s="1" t="s">
        <v>3586</v>
      </c>
      <c r="G1027" s="2">
        <v>6000</v>
      </c>
      <c r="H1027" s="1" t="str">
        <f>HYPERLINK("https://www.insiel.it/cms/societa-trasparente/09-bandi-di-gara-e-contratti/Atti_amministrazioni_aggiudicatrici/index_ori.html?pCig=YC3348FEDD","Atti della procedura")</f>
        <v>Atti della procedura</v>
      </c>
    </row>
    <row r="1028" spans="2:8" ht="30" x14ac:dyDescent="0.25">
      <c r="B1028" s="1" t="s">
        <v>3587</v>
      </c>
      <c r="C1028" s="1" t="s">
        <v>3588</v>
      </c>
      <c r="D1028" s="1" t="s">
        <v>1769</v>
      </c>
      <c r="E1028" s="1" t="s">
        <v>1769</v>
      </c>
      <c r="F1028" s="1" t="s">
        <v>3589</v>
      </c>
      <c r="G1028" s="2">
        <v>48348</v>
      </c>
      <c r="H1028" s="1" t="str">
        <f>HYPERLINK("https://www.insiel.it/cms/societa-trasparente/09-bandi-di-gara-e-contratti/Atti_amministrazioni_aggiudicatrici/index_ori.html?pCig=9040876EE1","Atti della procedura")</f>
        <v>Atti della procedura</v>
      </c>
    </row>
    <row r="1029" spans="2:8" ht="30" x14ac:dyDescent="0.25">
      <c r="B1029" s="1" t="s">
        <v>3590</v>
      </c>
      <c r="C1029" s="1" t="s">
        <v>78</v>
      </c>
      <c r="D1029" s="1" t="s">
        <v>1055</v>
      </c>
      <c r="E1029" s="1" t="s">
        <v>1055</v>
      </c>
      <c r="F1029" s="1" t="s">
        <v>3591</v>
      </c>
      <c r="G1029" s="2">
        <v>21895.16</v>
      </c>
      <c r="H1029" s="1" t="str">
        <f>HYPERLINK("https://www.insiel.it/cms/societa-trasparente/09-bandi-di-gara-e-contratti/Atti_amministrazioni_aggiudicatrici/index_ori.html?pCig=NO","Atti della procedura")</f>
        <v>Atti della procedura</v>
      </c>
    </row>
    <row r="1030" spans="2:8" ht="30" x14ac:dyDescent="0.25">
      <c r="B1030" s="1" t="s">
        <v>3592</v>
      </c>
      <c r="C1030" s="1" t="s">
        <v>3593</v>
      </c>
      <c r="D1030" s="1" t="s">
        <v>591</v>
      </c>
      <c r="E1030" s="1" t="s">
        <v>591</v>
      </c>
      <c r="F1030" s="1" t="s">
        <v>3594</v>
      </c>
      <c r="G1030" s="2">
        <v>17982</v>
      </c>
      <c r="H1030" s="1" t="str">
        <f>HYPERLINK("https://www.insiel.it/cms/societa-trasparente/09-bandi-di-gara-e-contratti/Atti_amministrazioni_aggiudicatrici/index_ori.html?pCig=YB3348DC28","Atti della procedura")</f>
        <v>Atti della procedura</v>
      </c>
    </row>
    <row r="1031" spans="2:8" ht="30" x14ac:dyDescent="0.25">
      <c r="B1031" s="1" t="s">
        <v>3595</v>
      </c>
      <c r="C1031" s="1" t="s">
        <v>3596</v>
      </c>
      <c r="D1031" s="1" t="s">
        <v>649</v>
      </c>
      <c r="E1031" s="1" t="s">
        <v>649</v>
      </c>
      <c r="F1031" s="1" t="s">
        <v>3597</v>
      </c>
      <c r="G1031" s="2">
        <v>60000</v>
      </c>
      <c r="H1031" s="1" t="str">
        <f>HYPERLINK("https://www.insiel.it/cms/societa-trasparente/09-bandi-di-gara-e-contratti/Atti_amministrazioni_aggiudicatrici/index_ori.html?pCig=904031933E","Atti della procedura")</f>
        <v>Atti della procedura</v>
      </c>
    </row>
    <row r="1032" spans="2:8" ht="45" x14ac:dyDescent="0.25">
      <c r="B1032" s="1" t="s">
        <v>3598</v>
      </c>
      <c r="C1032" s="1" t="s">
        <v>3599</v>
      </c>
      <c r="D1032" s="1" t="s">
        <v>75</v>
      </c>
      <c r="E1032" s="1" t="s">
        <v>75</v>
      </c>
      <c r="F1032" s="1" t="s">
        <v>3600</v>
      </c>
      <c r="G1032" s="2">
        <v>1488</v>
      </c>
      <c r="H1032" s="1" t="str">
        <f>HYPERLINK("https://www.insiel.it/cms/societa-trasparente/09-bandi-di-gara-e-contratti/Atti_amministrazioni_aggiudicatrici/index_ori.html?pCig=YBC348CEE5","Atti della procedura")</f>
        <v>Atti della procedura</v>
      </c>
    </row>
    <row r="1033" spans="2:8" ht="45" x14ac:dyDescent="0.25">
      <c r="B1033" s="1" t="s">
        <v>3601</v>
      </c>
      <c r="C1033" s="1" t="s">
        <v>3602</v>
      </c>
      <c r="D1033" s="1" t="s">
        <v>75</v>
      </c>
      <c r="E1033" s="1" t="s">
        <v>75</v>
      </c>
      <c r="F1033" s="1" t="s">
        <v>3603</v>
      </c>
      <c r="G1033" s="2">
        <v>1488</v>
      </c>
      <c r="H1033" s="1" t="str">
        <f>HYPERLINK("https://www.insiel.it/cms/societa-trasparente/09-bandi-di-gara-e-contratti/Atti_amministrazioni_aggiudicatrici/index_ori.html?pCig=Y62348C16C","Atti della procedura")</f>
        <v>Atti della procedura</v>
      </c>
    </row>
    <row r="1034" spans="2:8" ht="30" x14ac:dyDescent="0.25">
      <c r="B1034" s="1" t="s">
        <v>3604</v>
      </c>
      <c r="C1034" s="1" t="s">
        <v>78</v>
      </c>
      <c r="D1034" s="1" t="s">
        <v>79</v>
      </c>
      <c r="E1034" s="1" t="s">
        <v>79</v>
      </c>
      <c r="F1034" s="1" t="s">
        <v>3605</v>
      </c>
      <c r="G1034" s="2">
        <v>1221.1300000000001</v>
      </c>
      <c r="H1034" s="1" t="str">
        <f>HYPERLINK("https://www.insiel.it/cms/societa-trasparente/09-bandi-di-gara-e-contratti/Atti_amministrazioni_aggiudicatrici/index_ori.html?pCig=NO","Atti della procedura")</f>
        <v>Atti della procedura</v>
      </c>
    </row>
    <row r="1035" spans="2:8" x14ac:dyDescent="0.25">
      <c r="B1035" s="1" t="s">
        <v>3606</v>
      </c>
      <c r="C1035" s="1" t="s">
        <v>3607</v>
      </c>
      <c r="D1035" s="1" t="s">
        <v>1083</v>
      </c>
      <c r="E1035" s="1" t="s">
        <v>1083</v>
      </c>
      <c r="F1035" s="1" t="s">
        <v>1084</v>
      </c>
      <c r="G1035" s="2">
        <v>4440</v>
      </c>
      <c r="H1035" s="1" t="str">
        <f>HYPERLINK("https://www.insiel.it/cms/societa-trasparente/09-bandi-di-gara-e-contratti/Atti_amministrazioni_aggiudicatrici/index_ori.html?pCig=YCA3484D53","Atti della procedura")</f>
        <v>Atti della procedura</v>
      </c>
    </row>
    <row r="1036" spans="2:8" x14ac:dyDescent="0.25">
      <c r="B1036" s="1" t="s">
        <v>3608</v>
      </c>
      <c r="C1036" s="1" t="s">
        <v>3609</v>
      </c>
      <c r="D1036" s="1" t="s">
        <v>3610</v>
      </c>
      <c r="E1036" s="1" t="s">
        <v>3610</v>
      </c>
      <c r="F1036" s="1" t="s">
        <v>3611</v>
      </c>
      <c r="G1036" s="2">
        <v>1830</v>
      </c>
      <c r="H1036" s="1" t="str">
        <f>HYPERLINK("https://www.insiel.it/cms/societa-trasparente/09-bandi-di-gara-e-contratti/Atti_amministrazioni_aggiudicatrici/index_ori.html?pCig=YE734D9F2B","Atti della procedura")</f>
        <v>Atti della procedura</v>
      </c>
    </row>
    <row r="1037" spans="2:8" ht="45" x14ac:dyDescent="0.25">
      <c r="B1037" s="1" t="s">
        <v>3612</v>
      </c>
      <c r="C1037" s="1" t="s">
        <v>3613</v>
      </c>
      <c r="D1037" s="1" t="s">
        <v>3614</v>
      </c>
      <c r="E1037" s="1" t="s">
        <v>3614</v>
      </c>
      <c r="F1037" s="1" t="s">
        <v>3615</v>
      </c>
      <c r="G1037" s="2">
        <v>1380.08</v>
      </c>
      <c r="H1037" s="1" t="str">
        <f>HYPERLINK("https://www.insiel.it/cms/societa-trasparente/09-bandi-di-gara-e-contratti/Atti_amministrazioni_aggiudicatrici/index_ori.html?pCig=Y27347EF63","Atti della procedura")</f>
        <v>Atti della procedura</v>
      </c>
    </row>
    <row r="1038" spans="2:8" ht="30" x14ac:dyDescent="0.25">
      <c r="B1038" s="1" t="s">
        <v>3616</v>
      </c>
      <c r="C1038" s="1" t="s">
        <v>3617</v>
      </c>
      <c r="D1038" s="1" t="s">
        <v>273</v>
      </c>
      <c r="E1038" s="1" t="s">
        <v>273</v>
      </c>
      <c r="F1038" s="1" t="s">
        <v>3618</v>
      </c>
      <c r="G1038" s="2">
        <v>39000</v>
      </c>
      <c r="H1038" s="1" t="str">
        <f>HYPERLINK("https://www.insiel.it/cms/societa-trasparente/09-bandi-di-gara-e-contratti/Atti_amministrazioni_aggiudicatrici/index_ori.html?pCig=Y76347E54E","Atti della procedura")</f>
        <v>Atti della procedura</v>
      </c>
    </row>
    <row r="1039" spans="2:8" ht="75" x14ac:dyDescent="0.25">
      <c r="B1039" s="1" t="s">
        <v>3619</v>
      </c>
      <c r="C1039" s="1" t="s">
        <v>3620</v>
      </c>
      <c r="D1039" s="1" t="s">
        <v>3621</v>
      </c>
      <c r="E1039" s="1" t="s">
        <v>3621</v>
      </c>
      <c r="F1039" s="1" t="s">
        <v>3622</v>
      </c>
      <c r="G1039" s="2">
        <v>107500</v>
      </c>
      <c r="H1039" s="1" t="str">
        <f>HYPERLINK("https://www.insiel.it/cms/societa-trasparente/09-bandi-di-gara-e-contratti/Atti_amministrazioni_aggiudicatrici/index_ori.html?pCig=9033718BEA","Atti della procedura")</f>
        <v>Atti della procedura</v>
      </c>
    </row>
    <row r="1040" spans="2:8" x14ac:dyDescent="0.25">
      <c r="B1040" s="1" t="s">
        <v>3623</v>
      </c>
      <c r="C1040" s="1" t="s">
        <v>3624</v>
      </c>
      <c r="D1040" s="1" t="s">
        <v>814</v>
      </c>
      <c r="E1040" s="1" t="s">
        <v>814</v>
      </c>
      <c r="F1040" s="1" t="s">
        <v>3625</v>
      </c>
      <c r="G1040" s="2">
        <v>14760</v>
      </c>
      <c r="H1040" s="1" t="str">
        <f>HYPERLINK("https://www.insiel.it/cms/societa-trasparente/09-bandi-di-gara-e-contratti/Atti_amministrazioni_aggiudicatrici/index_ori.html?pCig=YD4347D47B","Atti della procedura")</f>
        <v>Atti della procedura</v>
      </c>
    </row>
    <row r="1041" spans="2:8" x14ac:dyDescent="0.25">
      <c r="B1041" s="1" t="s">
        <v>3626</v>
      </c>
      <c r="C1041" s="1" t="s">
        <v>3627</v>
      </c>
      <c r="D1041" s="1" t="s">
        <v>2000</v>
      </c>
      <c r="E1041" s="1" t="s">
        <v>2000</v>
      </c>
      <c r="F1041" s="1" t="s">
        <v>3628</v>
      </c>
      <c r="G1041" s="2">
        <v>54000</v>
      </c>
      <c r="H1041" s="1" t="str">
        <f>HYPERLINK("https://www.insiel.it/cms/societa-trasparente/09-bandi-di-gara-e-contratti/Atti_amministrazioni_aggiudicatrici/index_ori.html?pCig=903896450F","Atti della procedura")</f>
        <v>Atti della procedura</v>
      </c>
    </row>
    <row r="1042" spans="2:8" x14ac:dyDescent="0.25">
      <c r="B1042" s="1" t="s">
        <v>3629</v>
      </c>
      <c r="C1042" s="1" t="s">
        <v>3630</v>
      </c>
      <c r="D1042" s="1" t="s">
        <v>997</v>
      </c>
      <c r="E1042" s="1" t="s">
        <v>997</v>
      </c>
      <c r="F1042" s="1" t="s">
        <v>3631</v>
      </c>
      <c r="G1042" s="2">
        <v>7366</v>
      </c>
      <c r="H1042" s="1" t="str">
        <f>HYPERLINK("https://www.insiel.it/cms/societa-trasparente/09-bandi-di-gara-e-contratti/Atti_amministrazioni_aggiudicatrici/index_ori.html?pCig=Y1A347AF18","Atti della procedura")</f>
        <v>Atti della procedura</v>
      </c>
    </row>
    <row r="1043" spans="2:8" ht="30" x14ac:dyDescent="0.25">
      <c r="B1043" s="1" t="s">
        <v>3632</v>
      </c>
      <c r="C1043" s="1" t="s">
        <v>3633</v>
      </c>
      <c r="D1043" s="1" t="s">
        <v>1601</v>
      </c>
      <c r="E1043" s="1" t="s">
        <v>58</v>
      </c>
      <c r="F1043" s="1" t="s">
        <v>3634</v>
      </c>
      <c r="G1043" s="2">
        <v>6720</v>
      </c>
      <c r="H1043" s="1" t="str">
        <f>HYPERLINK("https://www.insiel.it/cms/societa-trasparente/09-bandi-di-gara-e-contratti/Atti_amministrazioni_aggiudicatrici/index_ori.html?pCig=YF33477FB1","Atti della procedura")</f>
        <v>Atti della procedura</v>
      </c>
    </row>
    <row r="1044" spans="2:8" x14ac:dyDescent="0.25">
      <c r="B1044" s="1" t="s">
        <v>3635</v>
      </c>
      <c r="C1044" s="1" t="s">
        <v>3636</v>
      </c>
      <c r="D1044" s="1" t="s">
        <v>300</v>
      </c>
      <c r="E1044" s="1" t="s">
        <v>300</v>
      </c>
      <c r="F1044" s="1" t="s">
        <v>3637</v>
      </c>
      <c r="G1044" s="2">
        <v>24756.3</v>
      </c>
      <c r="H1044" s="1" t="str">
        <f>HYPERLINK("https://www.insiel.it/cms/societa-trasparente/09-bandi-di-gara-e-contratti/Atti_amministrazioni_aggiudicatrici/index_ori.html?pCig=Y833476D45","Atti della procedura")</f>
        <v>Atti della procedura</v>
      </c>
    </row>
    <row r="1045" spans="2:8" ht="30" x14ac:dyDescent="0.25">
      <c r="B1045" s="1" t="s">
        <v>3638</v>
      </c>
      <c r="C1045" s="1" t="s">
        <v>3639</v>
      </c>
      <c r="D1045" s="1" t="s">
        <v>3372</v>
      </c>
      <c r="E1045" s="1" t="s">
        <v>3372</v>
      </c>
      <c r="F1045" s="1" t="s">
        <v>3640</v>
      </c>
      <c r="G1045" s="2">
        <v>11100</v>
      </c>
      <c r="H1045" s="1" t="str">
        <f>HYPERLINK("https://www.insiel.it/cms/societa-trasparente/09-bandi-di-gara-e-contratti/Atti_amministrazioni_aggiudicatrici/index_ori.html?pCig=YC63477586","Atti della procedura")</f>
        <v>Atti della procedura</v>
      </c>
    </row>
    <row r="1046" spans="2:8" ht="30" x14ac:dyDescent="0.25">
      <c r="B1046" s="1" t="s">
        <v>3641</v>
      </c>
      <c r="C1046" s="1" t="s">
        <v>3642</v>
      </c>
      <c r="D1046" s="1" t="s">
        <v>187</v>
      </c>
      <c r="E1046" s="1" t="s">
        <v>187</v>
      </c>
      <c r="F1046" s="1" t="s">
        <v>3643</v>
      </c>
      <c r="G1046" s="2">
        <v>3831.04</v>
      </c>
      <c r="H1046" s="1" t="str">
        <f>HYPERLINK("https://www.insiel.it/cms/societa-trasparente/09-bandi-di-gara-e-contratti/Atti_amministrazioni_aggiudicatrici/index_ori.html?pCig=Y0534B2995","Atti della procedura")</f>
        <v>Atti della procedura</v>
      </c>
    </row>
    <row r="1047" spans="2:8" ht="45" x14ac:dyDescent="0.25">
      <c r="B1047" s="1" t="s">
        <v>3644</v>
      </c>
      <c r="C1047" s="1" t="s">
        <v>3645</v>
      </c>
      <c r="D1047" s="1" t="s">
        <v>75</v>
      </c>
      <c r="E1047" s="1" t="s">
        <v>75</v>
      </c>
      <c r="F1047" s="1" t="s">
        <v>3646</v>
      </c>
      <c r="G1047" s="2">
        <v>1728</v>
      </c>
      <c r="H1047" s="1" t="str">
        <f>HYPERLINK("https://www.insiel.it/cms/societa-trasparente/09-bandi-di-gara-e-contratti/Atti_amministrazioni_aggiudicatrici/index_ori.html?pCig=YD43474D2D","Atti della procedura")</f>
        <v>Atti della procedura</v>
      </c>
    </row>
    <row r="1048" spans="2:8" ht="30" x14ac:dyDescent="0.25">
      <c r="B1048" s="1" t="s">
        <v>3647</v>
      </c>
      <c r="C1048" s="1" t="s">
        <v>3648</v>
      </c>
      <c r="D1048" s="1" t="s">
        <v>2389</v>
      </c>
      <c r="E1048" s="1" t="s">
        <v>2389</v>
      </c>
      <c r="F1048" s="1" t="s">
        <v>3649</v>
      </c>
      <c r="G1048" s="2">
        <v>662.16</v>
      </c>
      <c r="H1048" s="1" t="str">
        <f>HYPERLINK("https://www.insiel.it/cms/societa-trasparente/09-bandi-di-gara-e-contratti/Atti_amministrazioni_aggiudicatrici/index_ori.html?pCig=YE13476C22","Atti della procedura")</f>
        <v>Atti della procedura</v>
      </c>
    </row>
    <row r="1049" spans="2:8" x14ac:dyDescent="0.25">
      <c r="B1049" s="1" t="s">
        <v>3650</v>
      </c>
      <c r="C1049" s="1" t="s">
        <v>3651</v>
      </c>
      <c r="D1049" s="1" t="s">
        <v>3652</v>
      </c>
      <c r="E1049" s="1" t="s">
        <v>3652</v>
      </c>
      <c r="F1049" s="1" t="s">
        <v>3653</v>
      </c>
      <c r="G1049" s="2">
        <v>60000</v>
      </c>
      <c r="H1049" s="1" t="str">
        <f>HYPERLINK("https://www.insiel.it/cms/societa-trasparente/09-bandi-di-gara-e-contratti/Atti_amministrazioni_aggiudicatrici/index_ori.html?pCig=9029631F36","Atti della procedura")</f>
        <v>Atti della procedura</v>
      </c>
    </row>
    <row r="1050" spans="2:8" x14ac:dyDescent="0.25">
      <c r="B1050" s="1" t="s">
        <v>3654</v>
      </c>
      <c r="C1050" s="1" t="s">
        <v>3655</v>
      </c>
      <c r="D1050" s="1" t="s">
        <v>3656</v>
      </c>
      <c r="E1050" s="1" t="s">
        <v>3656</v>
      </c>
      <c r="F1050" s="1" t="s">
        <v>3657</v>
      </c>
      <c r="G1050" s="2">
        <v>266.24</v>
      </c>
      <c r="H1050" s="1" t="str">
        <f>HYPERLINK("https://www.insiel.it/cms/societa-trasparente/09-bandi-di-gara-e-contratti/Atti_amministrazioni_aggiudicatrici/index_ori.html?pCig=Y5A346E5B3","Atti della procedura")</f>
        <v>Atti della procedura</v>
      </c>
    </row>
    <row r="1051" spans="2:8" ht="30" x14ac:dyDescent="0.25">
      <c r="B1051" s="1" t="s">
        <v>3658</v>
      </c>
      <c r="C1051" s="1" t="s">
        <v>3659</v>
      </c>
      <c r="D1051" s="1" t="s">
        <v>99</v>
      </c>
      <c r="E1051" s="1" t="s">
        <v>99</v>
      </c>
      <c r="F1051" s="1" t="s">
        <v>3660</v>
      </c>
      <c r="G1051" s="2">
        <v>10509</v>
      </c>
      <c r="H1051" s="1" t="str">
        <f>HYPERLINK("https://www.insiel.it/cms/societa-trasparente/09-bandi-di-gara-e-contratti/Atti_amministrazioni_aggiudicatrici/index_ori.html?pCig=Y36346F191","Atti della procedura")</f>
        <v>Atti della procedura</v>
      </c>
    </row>
    <row r="1052" spans="2:8" ht="30" x14ac:dyDescent="0.25">
      <c r="B1052" s="1" t="s">
        <v>3661</v>
      </c>
      <c r="C1052" s="1" t="s">
        <v>3662</v>
      </c>
      <c r="D1052" s="1" t="s">
        <v>1284</v>
      </c>
      <c r="E1052" s="1" t="s">
        <v>1284</v>
      </c>
      <c r="F1052" s="1" t="s">
        <v>3663</v>
      </c>
      <c r="G1052" s="2">
        <v>17642.91</v>
      </c>
      <c r="H1052" s="1" t="str">
        <f>HYPERLINK("https://www.insiel.it/cms/societa-trasparente/09-bandi-di-gara-e-contratti/Atti_amministrazioni_aggiudicatrici/index_ori.html?pCig=YCF347249C","Atti della procedura")</f>
        <v>Atti della procedura</v>
      </c>
    </row>
    <row r="1053" spans="2:8" ht="60" x14ac:dyDescent="0.25">
      <c r="B1053" s="1" t="s">
        <v>3664</v>
      </c>
      <c r="C1053" s="1" t="s">
        <v>3665</v>
      </c>
      <c r="D1053" s="1" t="s">
        <v>1541</v>
      </c>
      <c r="E1053" s="1" t="s">
        <v>1541</v>
      </c>
      <c r="F1053" s="1" t="s">
        <v>3666</v>
      </c>
      <c r="G1053" s="2">
        <v>2100</v>
      </c>
      <c r="H1053" s="1" t="str">
        <f>HYPERLINK("https://www.insiel.it/cms/societa-trasparente/09-bandi-di-gara-e-contratti/Atti_amministrazioni_aggiudicatrici/index_ori.html?pCig=Z3A346ECC3","Atti della procedura")</f>
        <v>Atti della procedura</v>
      </c>
    </row>
    <row r="1054" spans="2:8" ht="30" x14ac:dyDescent="0.25">
      <c r="B1054" s="1" t="s">
        <v>3667</v>
      </c>
      <c r="C1054" s="1" t="s">
        <v>78</v>
      </c>
      <c r="D1054" s="1" t="s">
        <v>79</v>
      </c>
      <c r="E1054" s="1" t="s">
        <v>79</v>
      </c>
      <c r="F1054" s="1" t="s">
        <v>3668</v>
      </c>
      <c r="G1054" s="2">
        <v>967.42</v>
      </c>
      <c r="H1054" s="1" t="str">
        <f>HYPERLINK("https://www.insiel.it/cms/societa-trasparente/09-bandi-di-gara-e-contratti/Atti_amministrazioni_aggiudicatrici/index_ori.html?pCig=NO","Atti della procedura")</f>
        <v>Atti della procedura</v>
      </c>
    </row>
    <row r="1055" spans="2:8" ht="45" x14ac:dyDescent="0.25">
      <c r="B1055" s="1" t="s">
        <v>3669</v>
      </c>
      <c r="C1055" s="1" t="s">
        <v>3670</v>
      </c>
      <c r="D1055" s="1" t="s">
        <v>3155</v>
      </c>
      <c r="E1055" s="1" t="s">
        <v>3155</v>
      </c>
      <c r="F1055" s="1" t="s">
        <v>3671</v>
      </c>
      <c r="G1055" s="2">
        <v>5040</v>
      </c>
      <c r="H1055" s="1" t="str">
        <f>HYPERLINK("https://www.insiel.it/cms/societa-trasparente/09-bandi-di-gara-e-contratti/Atti_amministrazioni_aggiudicatrici/index_ori.html?pCig=Y2F3468AB1","Atti della procedura")</f>
        <v>Atti della procedura</v>
      </c>
    </row>
    <row r="1056" spans="2:8" ht="30" x14ac:dyDescent="0.25">
      <c r="B1056" s="1" t="s">
        <v>3672</v>
      </c>
      <c r="C1056" s="1" t="s">
        <v>3673</v>
      </c>
      <c r="D1056" s="1" t="s">
        <v>3674</v>
      </c>
      <c r="E1056" s="1" t="s">
        <v>3674</v>
      </c>
      <c r="F1056" s="1" t="s">
        <v>3675</v>
      </c>
      <c r="G1056" s="2">
        <v>590</v>
      </c>
      <c r="H1056" s="1" t="str">
        <f>HYPERLINK("https://www.insiel.it/cms/societa-trasparente/09-bandi-di-gara-e-contratti/Atti_amministrazioni_aggiudicatrici/index_ori.html?pCig=YBC346E0BD","Atti della procedura")</f>
        <v>Atti della procedura</v>
      </c>
    </row>
    <row r="1057" spans="2:8" ht="45" x14ac:dyDescent="0.25">
      <c r="B1057" s="1" t="s">
        <v>3676</v>
      </c>
      <c r="C1057" s="1" t="s">
        <v>3677</v>
      </c>
      <c r="D1057" s="1" t="s">
        <v>3678</v>
      </c>
      <c r="E1057" s="1" t="s">
        <v>3678</v>
      </c>
      <c r="F1057" s="1" t="s">
        <v>3679</v>
      </c>
      <c r="G1057" s="2">
        <v>4200</v>
      </c>
      <c r="H1057" s="1" t="str">
        <f>HYPERLINK("https://www.insiel.it/cms/societa-trasparente/09-bandi-di-gara-e-contratti/Atti_amministrazioni_aggiudicatrici/index_ori.html?pCig=YF934697F5","Atti della procedura")</f>
        <v>Atti della procedura</v>
      </c>
    </row>
    <row r="1058" spans="2:8" ht="60" x14ac:dyDescent="0.25">
      <c r="B1058" s="1" t="s">
        <v>3680</v>
      </c>
      <c r="C1058" s="1" t="s">
        <v>3681</v>
      </c>
      <c r="D1058" s="1" t="s">
        <v>2771</v>
      </c>
      <c r="E1058" s="1" t="s">
        <v>2771</v>
      </c>
      <c r="F1058" s="1" t="s">
        <v>3682</v>
      </c>
      <c r="G1058" s="2">
        <v>5600</v>
      </c>
      <c r="H1058" s="1" t="str">
        <f>HYPERLINK("https://www.insiel.it/cms/societa-trasparente/09-bandi-di-gara-e-contratti/Atti_amministrazioni_aggiudicatrici/index_ori.html?pCig=Y48346AFD3","Atti della procedura")</f>
        <v>Atti della procedura</v>
      </c>
    </row>
    <row r="1059" spans="2:8" ht="45" x14ac:dyDescent="0.25">
      <c r="B1059" s="1" t="s">
        <v>3683</v>
      </c>
      <c r="C1059" s="1" t="s">
        <v>3684</v>
      </c>
      <c r="D1059" s="1" t="s">
        <v>889</v>
      </c>
      <c r="E1059" s="1" t="s">
        <v>889</v>
      </c>
      <c r="F1059" s="1" t="s">
        <v>3685</v>
      </c>
      <c r="G1059" s="2">
        <v>29050</v>
      </c>
      <c r="H1059" s="1" t="str">
        <f>HYPERLINK("https://www.insiel.it/cms/societa-trasparente/09-bandi-di-gara-e-contratti/Atti_amministrazioni_aggiudicatrici/index_ori.html?pCig=Y8D3466838","Atti della procedura")</f>
        <v>Atti della procedura</v>
      </c>
    </row>
    <row r="1060" spans="2:8" ht="30" x14ac:dyDescent="0.25">
      <c r="B1060" s="1" t="s">
        <v>3686</v>
      </c>
      <c r="C1060" s="1" t="s">
        <v>3687</v>
      </c>
      <c r="D1060" s="1" t="s">
        <v>1378</v>
      </c>
      <c r="E1060" s="1" t="s">
        <v>1378</v>
      </c>
      <c r="F1060" s="1" t="s">
        <v>3688</v>
      </c>
      <c r="G1060" s="2">
        <v>9729</v>
      </c>
      <c r="H1060" s="1" t="str">
        <f>HYPERLINK("https://www.insiel.it/cms/societa-trasparente/09-bandi-di-gara-e-contratti/Atti_amministrazioni_aggiudicatrici/index_ori.html?pCig=Y90346ACAE","Atti della procedura")</f>
        <v>Atti della procedura</v>
      </c>
    </row>
    <row r="1061" spans="2:8" ht="30" x14ac:dyDescent="0.25">
      <c r="B1061" s="1" t="s">
        <v>3689</v>
      </c>
      <c r="C1061" s="1" t="s">
        <v>3690</v>
      </c>
      <c r="D1061" s="1" t="s">
        <v>3691</v>
      </c>
      <c r="E1061" s="1" t="s">
        <v>3692</v>
      </c>
      <c r="F1061" s="1" t="s">
        <v>3693</v>
      </c>
      <c r="G1061" s="2">
        <v>14499</v>
      </c>
      <c r="H1061" s="1" t="str">
        <f>HYPERLINK("https://www.insiel.it/cms/societa-trasparente/09-bandi-di-gara-e-contratti/Atti_amministrazioni_aggiudicatrici/index_ori.html?pCig=Y263465C25","Atti della procedura")</f>
        <v>Atti della procedura</v>
      </c>
    </row>
    <row r="1062" spans="2:8" ht="30" x14ac:dyDescent="0.25">
      <c r="B1062" s="1" t="s">
        <v>3694</v>
      </c>
      <c r="C1062" s="1" t="s">
        <v>3695</v>
      </c>
      <c r="D1062" s="1" t="s">
        <v>3696</v>
      </c>
      <c r="E1062" s="1" t="s">
        <v>3696</v>
      </c>
      <c r="F1062" s="1" t="s">
        <v>3697</v>
      </c>
      <c r="G1062" s="2">
        <v>21000</v>
      </c>
      <c r="H1062" s="1" t="str">
        <f>HYPERLINK("https://www.insiel.it/cms/societa-trasparente/09-bandi-di-gara-e-contratti/Atti_amministrazioni_aggiudicatrici/index_ori.html?pCig=YE234654F8","Atti della procedura")</f>
        <v>Atti della procedura</v>
      </c>
    </row>
    <row r="1063" spans="2:8" ht="30" x14ac:dyDescent="0.25">
      <c r="B1063" s="1" t="s">
        <v>3698</v>
      </c>
      <c r="C1063" s="1" t="s">
        <v>3699</v>
      </c>
      <c r="D1063" s="1" t="s">
        <v>1102</v>
      </c>
      <c r="E1063" s="1" t="s">
        <v>1102</v>
      </c>
      <c r="F1063" s="1" t="s">
        <v>3700</v>
      </c>
      <c r="G1063" s="2">
        <v>2799.2</v>
      </c>
      <c r="H1063" s="1" t="str">
        <f>HYPERLINK("https://www.insiel.it/cms/societa-trasparente/09-bandi-di-gara-e-contratti/Atti_amministrazioni_aggiudicatrici/index_ori.html?pCig=Y713463B6A","Atti della procedura")</f>
        <v>Atti della procedura</v>
      </c>
    </row>
    <row r="1064" spans="2:8" ht="30" x14ac:dyDescent="0.25">
      <c r="B1064" s="1" t="s">
        <v>3701</v>
      </c>
      <c r="C1064" s="1" t="s">
        <v>3702</v>
      </c>
      <c r="D1064" s="1" t="s">
        <v>123</v>
      </c>
      <c r="E1064" s="1" t="s">
        <v>123</v>
      </c>
      <c r="F1064" s="1" t="s">
        <v>3703</v>
      </c>
      <c r="G1064" s="2">
        <v>2693.26</v>
      </c>
      <c r="H1064" s="1" t="str">
        <f>HYPERLINK("https://www.insiel.it/cms/societa-trasparente/09-bandi-di-gara-e-contratti/Atti_amministrazioni_aggiudicatrici/index_ori.html?pCig=Y5D3462A42","Atti della procedura")</f>
        <v>Atti della procedura</v>
      </c>
    </row>
    <row r="1065" spans="2:8" ht="45" x14ac:dyDescent="0.25">
      <c r="B1065" s="1" t="s">
        <v>3704</v>
      </c>
      <c r="C1065" s="1" t="s">
        <v>3705</v>
      </c>
      <c r="D1065" s="1" t="s">
        <v>1049</v>
      </c>
      <c r="E1065" s="1" t="s">
        <v>1049</v>
      </c>
      <c r="F1065" s="1" t="s">
        <v>3706</v>
      </c>
      <c r="G1065" s="2">
        <v>1464.8</v>
      </c>
      <c r="H1065" s="1" t="str">
        <f>HYPERLINK("https://www.insiel.it/cms/societa-trasparente/09-bandi-di-gara-e-contratti/Atti_amministrazioni_aggiudicatrici/index_ori.html?pCig=YE43460FE5","Atti della procedura")</f>
        <v>Atti della procedura</v>
      </c>
    </row>
    <row r="1066" spans="2:8" ht="45" x14ac:dyDescent="0.25">
      <c r="B1066" s="1" t="s">
        <v>3707</v>
      </c>
      <c r="C1066" s="1" t="s">
        <v>3708</v>
      </c>
      <c r="D1066" s="1" t="s">
        <v>614</v>
      </c>
      <c r="E1066" s="1" t="s">
        <v>614</v>
      </c>
      <c r="F1066" s="1" t="s">
        <v>3709</v>
      </c>
      <c r="G1066" s="2">
        <v>45000</v>
      </c>
      <c r="H1066" s="1" t="str">
        <f>HYPERLINK("https://www.insiel.it/cms/societa-trasparente/09-bandi-di-gara-e-contratti/Atti_amministrazioni_aggiudicatrici/index_ori.html?pCig=902857147C","Atti della procedura")</f>
        <v>Atti della procedura</v>
      </c>
    </row>
    <row r="1067" spans="2:8" ht="30" x14ac:dyDescent="0.25">
      <c r="B1067" s="1" t="s">
        <v>3710</v>
      </c>
      <c r="C1067" s="1" t="s">
        <v>3711</v>
      </c>
      <c r="D1067" s="1" t="s">
        <v>1574</v>
      </c>
      <c r="E1067" s="1" t="s">
        <v>1574</v>
      </c>
      <c r="F1067" s="1" t="s">
        <v>3712</v>
      </c>
      <c r="G1067" s="2">
        <v>200</v>
      </c>
      <c r="H1067" s="1" t="str">
        <f>HYPERLINK("https://www.insiel.it/cms/societa-trasparente/09-bandi-di-gara-e-contratti/Atti_amministrazioni_aggiudicatrici/index_ori.html?pCig=Y2D345DE92","Atti della procedura")</f>
        <v>Atti della procedura</v>
      </c>
    </row>
    <row r="1068" spans="2:8" ht="30" x14ac:dyDescent="0.25">
      <c r="B1068" s="1" t="s">
        <v>3713</v>
      </c>
      <c r="C1068" s="1" t="s">
        <v>3714</v>
      </c>
      <c r="D1068" s="1" t="s">
        <v>3715</v>
      </c>
      <c r="E1068" s="1" t="s">
        <v>3715</v>
      </c>
      <c r="F1068" s="1" t="s">
        <v>3716</v>
      </c>
      <c r="G1068" s="2">
        <v>500</v>
      </c>
      <c r="H1068" s="1" t="str">
        <f>HYPERLINK("https://www.insiel.it/cms/societa-trasparente/09-bandi-di-gara-e-contratti/Atti_amministrazioni_aggiudicatrici/index_ori.html?pCig=YB634C7891","Atti della procedura")</f>
        <v>Atti della procedura</v>
      </c>
    </row>
    <row r="1069" spans="2:8" ht="30" x14ac:dyDescent="0.25">
      <c r="B1069" s="1" t="s">
        <v>3717</v>
      </c>
      <c r="C1069" s="1" t="s">
        <v>3718</v>
      </c>
      <c r="D1069" s="1" t="s">
        <v>3719</v>
      </c>
      <c r="E1069" s="1" t="s">
        <v>3719</v>
      </c>
      <c r="F1069" s="1" t="s">
        <v>3720</v>
      </c>
      <c r="G1069" s="2">
        <v>137800</v>
      </c>
      <c r="H1069" s="1" t="str">
        <f>HYPERLINK("https://www.insiel.it/cms/societa-trasparente/09-bandi-di-gara-e-contratti/Atti_amministrazioni_aggiudicatrici/index_ori.html?pCig=902087016C","Atti della procedura")</f>
        <v>Atti della procedura</v>
      </c>
    </row>
    <row r="1070" spans="2:8" ht="60" x14ac:dyDescent="0.25">
      <c r="B1070" s="1" t="s">
        <v>3721</v>
      </c>
      <c r="C1070" s="1" t="s">
        <v>3722</v>
      </c>
      <c r="D1070" s="1" t="s">
        <v>3416</v>
      </c>
      <c r="E1070" s="1" t="s">
        <v>3416</v>
      </c>
      <c r="F1070" s="1" t="s">
        <v>3723</v>
      </c>
      <c r="G1070" s="2">
        <v>7500</v>
      </c>
      <c r="H1070" s="1" t="str">
        <f>HYPERLINK("https://www.insiel.it/cms/societa-trasparente/09-bandi-di-gara-e-contratti/Atti_amministrazioni_aggiudicatrici/index_ori.html?pCig=YD33457161","Atti della procedura")</f>
        <v>Atti della procedura</v>
      </c>
    </row>
    <row r="1071" spans="2:8" ht="30" x14ac:dyDescent="0.25">
      <c r="B1071" s="1" t="s">
        <v>3724</v>
      </c>
      <c r="C1071" s="1" t="s">
        <v>3725</v>
      </c>
      <c r="D1071" s="1" t="s">
        <v>2490</v>
      </c>
      <c r="E1071" s="1" t="s">
        <v>2490</v>
      </c>
      <c r="F1071" s="1" t="s">
        <v>3726</v>
      </c>
      <c r="G1071" s="2">
        <v>1000</v>
      </c>
      <c r="H1071" s="1" t="str">
        <f>HYPERLINK("https://www.insiel.it/cms/societa-trasparente/09-bandi-di-gara-e-contratti/Atti_amministrazioni_aggiudicatrici/index_ori.html?pCig=Y9A345439F","Atti della procedura")</f>
        <v>Atti della procedura</v>
      </c>
    </row>
    <row r="1072" spans="2:8" ht="45" x14ac:dyDescent="0.25">
      <c r="B1072" s="1" t="s">
        <v>3727</v>
      </c>
      <c r="C1072" s="1" t="s">
        <v>3728</v>
      </c>
      <c r="D1072" s="1" t="s">
        <v>825</v>
      </c>
      <c r="E1072" s="1" t="s">
        <v>825</v>
      </c>
      <c r="F1072" s="1" t="s">
        <v>3729</v>
      </c>
      <c r="G1072" s="2">
        <v>125</v>
      </c>
      <c r="H1072" s="1" t="str">
        <f>HYPERLINK("https://www.insiel.it/cms/societa-trasparente/09-bandi-di-gara-e-contratti/Atti_amministrazioni_aggiudicatrici/index_ori.html?pCig=Y6434538FD","Atti della procedura")</f>
        <v>Atti della procedura</v>
      </c>
    </row>
    <row r="1073" spans="2:8" ht="45" x14ac:dyDescent="0.25">
      <c r="B1073" s="1" t="s">
        <v>3730</v>
      </c>
      <c r="C1073" s="1" t="s">
        <v>3731</v>
      </c>
      <c r="D1073" s="1" t="s">
        <v>530</v>
      </c>
      <c r="E1073" s="1" t="s">
        <v>530</v>
      </c>
      <c r="F1073" s="1" t="s">
        <v>3732</v>
      </c>
      <c r="G1073" s="2">
        <v>6504</v>
      </c>
      <c r="H1073" s="1" t="str">
        <f>HYPERLINK("https://www.insiel.it/cms/societa-trasparente/09-bandi-di-gara-e-contratti/Atti_amministrazioni_aggiudicatrici/index_ori.html?pCig=Y10345244F","Atti della procedura")</f>
        <v>Atti della procedura</v>
      </c>
    </row>
    <row r="1074" spans="2:8" x14ac:dyDescent="0.25">
      <c r="B1074" s="1" t="s">
        <v>3733</v>
      </c>
      <c r="C1074" s="1" t="s">
        <v>3734</v>
      </c>
      <c r="D1074" s="1" t="s">
        <v>269</v>
      </c>
      <c r="E1074" s="1" t="s">
        <v>269</v>
      </c>
      <c r="F1074" s="1" t="s">
        <v>3735</v>
      </c>
      <c r="G1074" s="2">
        <v>7126</v>
      </c>
      <c r="H1074" s="1" t="str">
        <f>HYPERLINK("https://www.insiel.it/cms/societa-trasparente/09-bandi-di-gara-e-contratti/Atti_amministrazioni_aggiudicatrici/index_ori.html?pCig=Z273451EBE","Atti della procedura")</f>
        <v>Atti della procedura</v>
      </c>
    </row>
    <row r="1075" spans="2:8" ht="45" x14ac:dyDescent="0.25">
      <c r="B1075" s="1" t="s">
        <v>3736</v>
      </c>
      <c r="C1075" s="1" t="s">
        <v>3737</v>
      </c>
      <c r="D1075" s="1" t="s">
        <v>123</v>
      </c>
      <c r="E1075" s="1" t="s">
        <v>123</v>
      </c>
      <c r="F1075" s="1" t="s">
        <v>3738</v>
      </c>
      <c r="G1075" s="2">
        <v>1965.6</v>
      </c>
      <c r="H1075" s="1" t="str">
        <f>HYPERLINK("https://www.insiel.it/cms/societa-trasparente/09-bandi-di-gara-e-contratti/Atti_amministrazioni_aggiudicatrici/index_ori.html?pCig=YEE3450DC9","Atti della procedura")</f>
        <v>Atti della procedura</v>
      </c>
    </row>
    <row r="1076" spans="2:8" ht="30" x14ac:dyDescent="0.25">
      <c r="B1076" s="1" t="s">
        <v>3739</v>
      </c>
      <c r="C1076" s="1" t="s">
        <v>3740</v>
      </c>
      <c r="D1076" s="1" t="s">
        <v>3741</v>
      </c>
      <c r="E1076" s="1" t="s">
        <v>3741</v>
      </c>
      <c r="F1076" s="1" t="s">
        <v>3742</v>
      </c>
      <c r="G1076" s="2">
        <v>8250</v>
      </c>
      <c r="H1076" s="1" t="str">
        <f>HYPERLINK("https://www.insiel.it/cms/societa-trasparente/09-bandi-di-gara-e-contratti/Atti_amministrazioni_aggiudicatrici/index_ori.html?pCig=Z643451E84","Atti della procedura")</f>
        <v>Atti della procedura</v>
      </c>
    </row>
    <row r="1077" spans="2:8" ht="45" x14ac:dyDescent="0.25">
      <c r="B1077" s="1" t="s">
        <v>3743</v>
      </c>
      <c r="C1077" s="1" t="s">
        <v>3744</v>
      </c>
      <c r="D1077" s="1" t="s">
        <v>3745</v>
      </c>
      <c r="E1077" s="1" t="s">
        <v>3745</v>
      </c>
      <c r="F1077" s="1" t="s">
        <v>3746</v>
      </c>
      <c r="G1077" s="2">
        <v>18240</v>
      </c>
      <c r="H1077" s="1" t="str">
        <f>HYPERLINK("https://www.insiel.it/cms/societa-trasparente/09-bandi-di-gara-e-contratti/Atti_amministrazioni_aggiudicatrici/index_ori.html?pCig=YE43455E6E","Atti della procedura")</f>
        <v>Atti della procedura</v>
      </c>
    </row>
    <row r="1078" spans="2:8" x14ac:dyDescent="0.25">
      <c r="B1078" s="1" t="s">
        <v>3747</v>
      </c>
      <c r="C1078" s="1" t="s">
        <v>3748</v>
      </c>
      <c r="D1078" s="1" t="s">
        <v>27</v>
      </c>
      <c r="E1078" s="1" t="s">
        <v>27</v>
      </c>
      <c r="F1078" s="1" t="s">
        <v>3749</v>
      </c>
      <c r="G1078" s="2">
        <v>1820</v>
      </c>
      <c r="H1078" s="1" t="str">
        <f>HYPERLINK("https://www.insiel.it/cms/societa-trasparente/09-bandi-di-gara-e-contratti/Atti_amministrazioni_aggiudicatrici/index_ori.html?pCig=Y403449A41","Atti della procedura")</f>
        <v>Atti della procedura</v>
      </c>
    </row>
    <row r="1079" spans="2:8" ht="30" x14ac:dyDescent="0.25">
      <c r="B1079" s="1" t="s">
        <v>3750</v>
      </c>
      <c r="C1079" s="1" t="s">
        <v>3751</v>
      </c>
      <c r="D1079" s="1" t="s">
        <v>1541</v>
      </c>
      <c r="E1079" s="1" t="s">
        <v>1541</v>
      </c>
      <c r="F1079" s="1" t="s">
        <v>3752</v>
      </c>
      <c r="G1079" s="2">
        <v>37000</v>
      </c>
      <c r="H1079" s="1" t="str">
        <f>HYPERLINK("https://www.insiel.it/cms/societa-trasparente/09-bandi-di-gara-e-contratti/Atti_amministrazioni_aggiudicatrici/index_ori.html?pCig=YBF3449A2B","Atti della procedura")</f>
        <v>Atti della procedura</v>
      </c>
    </row>
    <row r="1080" spans="2:8" ht="30" x14ac:dyDescent="0.25">
      <c r="B1080" s="1" t="s">
        <v>3753</v>
      </c>
      <c r="C1080" s="1" t="s">
        <v>3754</v>
      </c>
      <c r="D1080" s="1" t="s">
        <v>1023</v>
      </c>
      <c r="E1080" s="1" t="s">
        <v>1023</v>
      </c>
      <c r="F1080" s="1" t="s">
        <v>3755</v>
      </c>
      <c r="G1080" s="2">
        <v>960.25</v>
      </c>
      <c r="H1080" s="1" t="str">
        <f>HYPERLINK("https://www.insiel.it/cms/societa-trasparente/09-bandi-di-gara-e-contratti/Atti_amministrazioni_aggiudicatrici/index_ori.html?pCig=Y10344680F","Atti della procedura")</f>
        <v>Atti della procedura</v>
      </c>
    </row>
    <row r="1081" spans="2:8" ht="30" x14ac:dyDescent="0.25">
      <c r="B1081" s="1" t="s">
        <v>3756</v>
      </c>
      <c r="C1081" s="1" t="s">
        <v>3757</v>
      </c>
      <c r="D1081" s="1" t="s">
        <v>133</v>
      </c>
      <c r="E1081" s="1" t="s">
        <v>133</v>
      </c>
      <c r="F1081" s="1" t="s">
        <v>3758</v>
      </c>
      <c r="G1081" s="2">
        <v>1500</v>
      </c>
      <c r="H1081" s="1" t="str">
        <f>HYPERLINK("https://www.insiel.it/cms/societa-trasparente/09-bandi-di-gara-e-contratti/Atti_amministrazioni_aggiudicatrici/index_ori.html?pCig=Y9934464C9","Atti della procedura")</f>
        <v>Atti della procedura</v>
      </c>
    </row>
    <row r="1082" spans="2:8" ht="30" x14ac:dyDescent="0.25">
      <c r="B1082" s="1" t="s">
        <v>3759</v>
      </c>
      <c r="C1082" s="1" t="s">
        <v>3760</v>
      </c>
      <c r="D1082" s="1" t="s">
        <v>3761</v>
      </c>
      <c r="E1082" s="1" t="s">
        <v>3761</v>
      </c>
      <c r="F1082" s="1" t="s">
        <v>3762</v>
      </c>
      <c r="G1082" s="2">
        <v>6100</v>
      </c>
      <c r="H1082" s="1" t="str">
        <f>HYPERLINK("https://www.insiel.it/cms/societa-trasparente/09-bandi-di-gara-e-contratti/Atti_amministrazioni_aggiudicatrici/index_ori.html?pCig=YBF3446A20","Atti della procedura")</f>
        <v>Atti della procedura</v>
      </c>
    </row>
    <row r="1083" spans="2:8" ht="30" x14ac:dyDescent="0.25">
      <c r="B1083" s="1" t="s">
        <v>3763</v>
      </c>
      <c r="C1083" s="1" t="s">
        <v>3764</v>
      </c>
      <c r="D1083" s="1" t="s">
        <v>867</v>
      </c>
      <c r="E1083" s="1" t="s">
        <v>867</v>
      </c>
      <c r="F1083" s="1" t="s">
        <v>1994</v>
      </c>
      <c r="G1083" s="2">
        <v>775</v>
      </c>
      <c r="H1083" s="1" t="str">
        <f>HYPERLINK("https://www.insiel.it/cms/societa-trasparente/09-bandi-di-gara-e-contratti/Atti_amministrazioni_aggiudicatrici/index_ori.html?pCig=YF13445062","Atti della procedura")</f>
        <v>Atti della procedura</v>
      </c>
    </row>
    <row r="1084" spans="2:8" x14ac:dyDescent="0.25">
      <c r="B1084" s="1" t="s">
        <v>3765</v>
      </c>
      <c r="C1084" s="1" t="s">
        <v>3766</v>
      </c>
      <c r="D1084" s="1" t="s">
        <v>511</v>
      </c>
      <c r="E1084" s="1" t="s">
        <v>511</v>
      </c>
      <c r="F1084" s="1" t="s">
        <v>3767</v>
      </c>
      <c r="G1084" s="2">
        <v>512.07000000000005</v>
      </c>
      <c r="H1084" s="1" t="str">
        <f>HYPERLINK("https://www.insiel.it/cms/societa-trasparente/09-bandi-di-gara-e-contratti/Atti_amministrazioni_aggiudicatrici/index_ori.html?pCig=Y8F3444F76","Atti della procedura")</f>
        <v>Atti della procedura</v>
      </c>
    </row>
    <row r="1085" spans="2:8" x14ac:dyDescent="0.25">
      <c r="B1085" s="1" t="s">
        <v>3768</v>
      </c>
      <c r="C1085" s="1" t="s">
        <v>3769</v>
      </c>
      <c r="D1085" s="1" t="s">
        <v>1011</v>
      </c>
      <c r="E1085" s="1" t="s">
        <v>1011</v>
      </c>
      <c r="F1085" s="1" t="s">
        <v>3770</v>
      </c>
      <c r="G1085" s="2">
        <v>2590</v>
      </c>
      <c r="H1085" s="1" t="str">
        <f>HYPERLINK("https://www.insiel.it/cms/societa-trasparente/09-bandi-di-gara-e-contratti/Atti_amministrazioni_aggiudicatrici/index_ori.html?pCig=YF534448A3","Atti della procedura")</f>
        <v>Atti della procedura</v>
      </c>
    </row>
    <row r="1086" spans="2:8" ht="30" x14ac:dyDescent="0.25">
      <c r="B1086" s="1" t="s">
        <v>3771</v>
      </c>
      <c r="C1086" s="1" t="s">
        <v>3772</v>
      </c>
      <c r="D1086" s="1" t="s">
        <v>54</v>
      </c>
      <c r="E1086" s="1" t="s">
        <v>54</v>
      </c>
      <c r="F1086" s="1" t="s">
        <v>3773</v>
      </c>
      <c r="G1086" s="2">
        <v>1167.4000000000001</v>
      </c>
      <c r="H1086" s="1" t="str">
        <f>HYPERLINK("https://www.insiel.it/cms/societa-trasparente/09-bandi-di-gara-e-contratti/Atti_amministrazioni_aggiudicatrici/index_ori.html?pCig=YBD343F2F3","Atti della procedura")</f>
        <v>Atti della procedura</v>
      </c>
    </row>
    <row r="1087" spans="2:8" ht="30" x14ac:dyDescent="0.25">
      <c r="B1087" s="1" t="s">
        <v>3774</v>
      </c>
      <c r="C1087" s="1" t="s">
        <v>3775</v>
      </c>
      <c r="D1087" s="1" t="s">
        <v>3776</v>
      </c>
      <c r="E1087" s="1" t="s">
        <v>1301</v>
      </c>
      <c r="F1087" s="1" t="s">
        <v>3777</v>
      </c>
      <c r="G1087" s="2">
        <v>1462</v>
      </c>
      <c r="H1087" s="1" t="str">
        <f>HYPERLINK("https://www.insiel.it/cms/societa-trasparente/09-bandi-di-gara-e-contratti/Atti_amministrazioni_aggiudicatrici/index_ori.html?pCig=YC9343E198","Atti della procedura")</f>
        <v>Atti della procedura</v>
      </c>
    </row>
    <row r="1088" spans="2:8" ht="30" x14ac:dyDescent="0.25">
      <c r="B1088" s="1" t="s">
        <v>3778</v>
      </c>
      <c r="C1088" s="1" t="s">
        <v>3779</v>
      </c>
      <c r="D1088" s="1" t="s">
        <v>3780</v>
      </c>
      <c r="E1088" s="1" t="s">
        <v>3780</v>
      </c>
      <c r="F1088" s="1" t="s">
        <v>3781</v>
      </c>
      <c r="G1088" s="2">
        <v>3500</v>
      </c>
      <c r="H1088" s="1" t="str">
        <f>HYPERLINK("https://www.insiel.it/cms/societa-trasparente/09-bandi-di-gara-e-contratti/Atti_amministrazioni_aggiudicatrici/index_ori.html?pCig=YE2343788F","Atti della procedura")</f>
        <v>Atti della procedura</v>
      </c>
    </row>
    <row r="1089" spans="2:8" x14ac:dyDescent="0.25">
      <c r="B1089" s="1" t="s">
        <v>3782</v>
      </c>
      <c r="C1089" s="1" t="s">
        <v>3783</v>
      </c>
      <c r="D1089" s="1" t="s">
        <v>3784</v>
      </c>
      <c r="E1089" s="1" t="s">
        <v>3784</v>
      </c>
      <c r="F1089" s="1" t="s">
        <v>3785</v>
      </c>
      <c r="G1089" s="2">
        <v>12290</v>
      </c>
      <c r="H1089" s="1" t="str">
        <f>HYPERLINK("https://www.insiel.it/cms/societa-trasparente/09-bandi-di-gara-e-contratti/Atti_amministrazioni_aggiudicatrici/index_ori.html?pCig=YB93434840","Atti della procedura")</f>
        <v>Atti della procedura</v>
      </c>
    </row>
    <row r="1090" spans="2:8" ht="30" x14ac:dyDescent="0.25">
      <c r="B1090" s="1" t="s">
        <v>3786</v>
      </c>
      <c r="C1090" s="1" t="s">
        <v>3787</v>
      </c>
      <c r="D1090" s="1" t="s">
        <v>1378</v>
      </c>
      <c r="E1090" s="1" t="s">
        <v>1378</v>
      </c>
      <c r="F1090" s="1" t="s">
        <v>3788</v>
      </c>
      <c r="G1090" s="2">
        <v>128700</v>
      </c>
      <c r="H1090" s="1" t="str">
        <f>HYPERLINK("https://www.insiel.it/cms/societa-trasparente/09-bandi-di-gara-e-contratti/Atti_amministrazioni_aggiudicatrici/index_ori.html?pCig=9008885F12","Atti della procedura")</f>
        <v>Atti della procedura</v>
      </c>
    </row>
    <row r="1091" spans="2:8" x14ac:dyDescent="0.25">
      <c r="B1091" s="1" t="s">
        <v>3789</v>
      </c>
      <c r="C1091" s="1" t="s">
        <v>3790</v>
      </c>
      <c r="D1091" s="1" t="s">
        <v>3791</v>
      </c>
      <c r="E1091" s="1" t="s">
        <v>3791</v>
      </c>
      <c r="F1091" s="1" t="s">
        <v>3792</v>
      </c>
      <c r="G1091" s="2">
        <v>30000</v>
      </c>
      <c r="H1091" s="1" t="str">
        <f>HYPERLINK("https://www.insiel.it/cms/societa-trasparente/09-bandi-di-gara-e-contratti/Atti_amministrazioni_aggiudicatrici/index_ori.html?pCig=Y9F344ADFA","Atti della procedura")</f>
        <v>Atti della procedura</v>
      </c>
    </row>
    <row r="1092" spans="2:8" ht="30" x14ac:dyDescent="0.25">
      <c r="B1092" s="1" t="s">
        <v>3793</v>
      </c>
      <c r="C1092" s="1" t="s">
        <v>3794</v>
      </c>
      <c r="D1092" s="1" t="s">
        <v>791</v>
      </c>
      <c r="E1092" s="1" t="s">
        <v>791</v>
      </c>
      <c r="F1092" s="1" t="s">
        <v>3795</v>
      </c>
      <c r="G1092" s="2">
        <v>5175</v>
      </c>
      <c r="H1092" s="1" t="str">
        <f>HYPERLINK("https://www.insiel.it/cms/societa-trasparente/09-bandi-di-gara-e-contratti/Atti_amministrazioni_aggiudicatrici/index_ori.html?pCig=YD53443344","Atti della procedura")</f>
        <v>Atti della procedura</v>
      </c>
    </row>
    <row r="1093" spans="2:8" x14ac:dyDescent="0.25">
      <c r="B1093" s="1" t="s">
        <v>3796</v>
      </c>
      <c r="C1093" s="1" t="s">
        <v>3797</v>
      </c>
      <c r="D1093" s="1" t="s">
        <v>478</v>
      </c>
      <c r="E1093" s="1" t="s">
        <v>478</v>
      </c>
      <c r="F1093" s="1" t="s">
        <v>479</v>
      </c>
      <c r="G1093" s="2">
        <v>801.86</v>
      </c>
      <c r="H1093" s="1" t="str">
        <f>HYPERLINK("https://www.insiel.it/cms/societa-trasparente/09-bandi-di-gara-e-contratti/Atti_amministrazioni_aggiudicatrici/index_ori.html?pCig=YC5342E875","Atti della procedura")</f>
        <v>Atti della procedura</v>
      </c>
    </row>
    <row r="1094" spans="2:8" x14ac:dyDescent="0.25">
      <c r="B1094" s="1" t="s">
        <v>3798</v>
      </c>
      <c r="C1094" s="1" t="s">
        <v>3799</v>
      </c>
      <c r="D1094" s="1" t="s">
        <v>253</v>
      </c>
      <c r="E1094" s="1" t="s">
        <v>253</v>
      </c>
      <c r="F1094" s="1" t="s">
        <v>3800</v>
      </c>
      <c r="G1094" s="2">
        <v>370.28</v>
      </c>
      <c r="H1094" s="1" t="str">
        <f>HYPERLINK("https://www.insiel.it/cms/societa-trasparente/09-bandi-di-gara-e-contratti/Atti_amministrazioni_aggiudicatrici/index_ori.html?pCig=YA734333B6","Atti della procedura")</f>
        <v>Atti della procedura</v>
      </c>
    </row>
    <row r="1095" spans="2:8" ht="30" x14ac:dyDescent="0.25">
      <c r="B1095" s="1" t="s">
        <v>3801</v>
      </c>
      <c r="C1095" s="1" t="s">
        <v>3802</v>
      </c>
      <c r="D1095" s="1" t="s">
        <v>3803</v>
      </c>
      <c r="E1095" s="1" t="s">
        <v>3803</v>
      </c>
      <c r="F1095" s="1" t="s">
        <v>3804</v>
      </c>
      <c r="G1095" s="2">
        <v>1467</v>
      </c>
      <c r="H1095" s="1" t="str">
        <f>HYPERLINK("https://www.insiel.it/cms/societa-trasparente/09-bandi-di-gara-e-contratti/Atti_amministrazioni_aggiudicatrici/index_ori.html?pCig=Y0734260ED","Atti della procedura")</f>
        <v>Atti della procedura</v>
      </c>
    </row>
    <row r="1096" spans="2:8" x14ac:dyDescent="0.25">
      <c r="B1096" s="1" t="s">
        <v>3805</v>
      </c>
      <c r="C1096" s="1" t="s">
        <v>3806</v>
      </c>
      <c r="D1096" s="1" t="s">
        <v>3807</v>
      </c>
      <c r="E1096" s="1" t="s">
        <v>3807</v>
      </c>
      <c r="F1096" s="1" t="s">
        <v>3808</v>
      </c>
      <c r="G1096" s="2">
        <v>12000</v>
      </c>
      <c r="H1096" s="1" t="str">
        <f>HYPERLINK("https://www.insiel.it/cms/societa-trasparente/09-bandi-di-gara-e-contratti/Atti_amministrazioni_aggiudicatrici/index_ori.html?pCig=YF534248D5","Atti della procedura")</f>
        <v>Atti della procedura</v>
      </c>
    </row>
    <row r="1097" spans="2:8" x14ac:dyDescent="0.25">
      <c r="B1097" s="1" t="s">
        <v>3809</v>
      </c>
      <c r="C1097" s="1" t="s">
        <v>3810</v>
      </c>
      <c r="D1097" s="1" t="s">
        <v>234</v>
      </c>
      <c r="E1097" s="1" t="s">
        <v>234</v>
      </c>
      <c r="F1097" s="1" t="s">
        <v>3811</v>
      </c>
      <c r="G1097" s="2">
        <v>5599.89</v>
      </c>
      <c r="H1097" s="1" t="str">
        <f>HYPERLINK("https://www.insiel.it/cms/societa-trasparente/09-bandi-di-gara-e-contratti/Atti_amministrazioni_aggiudicatrici/index_ori.html?pCig=YD73421A82","Atti della procedura")</f>
        <v>Atti della procedura</v>
      </c>
    </row>
    <row r="1098" spans="2:8" ht="45" x14ac:dyDescent="0.25">
      <c r="B1098" s="1" t="s">
        <v>3812</v>
      </c>
      <c r="C1098" s="1" t="s">
        <v>3813</v>
      </c>
      <c r="D1098" s="1" t="s">
        <v>825</v>
      </c>
      <c r="E1098" s="1" t="s">
        <v>825</v>
      </c>
      <c r="F1098" s="1" t="s">
        <v>3814</v>
      </c>
      <c r="G1098" s="2">
        <v>60</v>
      </c>
      <c r="H1098" s="1" t="str">
        <f>HYPERLINK("https://www.insiel.it/cms/societa-trasparente/09-bandi-di-gara-e-contratti/Atti_amministrazioni_aggiudicatrici/index_ori.html?pCig=YF9341EACE","Atti della procedura")</f>
        <v>Atti della procedura</v>
      </c>
    </row>
    <row r="1099" spans="2:8" ht="30" x14ac:dyDescent="0.25">
      <c r="B1099" s="1" t="s">
        <v>3815</v>
      </c>
      <c r="C1099" s="1" t="s">
        <v>3816</v>
      </c>
      <c r="D1099" s="1" t="s">
        <v>3817</v>
      </c>
      <c r="E1099" s="1" t="s">
        <v>3817</v>
      </c>
      <c r="F1099" s="1" t="s">
        <v>3818</v>
      </c>
      <c r="G1099" s="2">
        <v>20990</v>
      </c>
      <c r="H1099" s="1" t="str">
        <f>HYPERLINK("https://www.insiel.it/cms/societa-trasparente/09-bandi-di-gara-e-contratti/Atti_amministrazioni_aggiudicatrici/index_ori.html?pCig=YEE341D04F","Atti della procedura")</f>
        <v>Atti della procedura</v>
      </c>
    </row>
    <row r="1100" spans="2:8" ht="30" x14ac:dyDescent="0.25">
      <c r="B1100" s="1" t="s">
        <v>3819</v>
      </c>
      <c r="C1100" s="1" t="s">
        <v>3820</v>
      </c>
      <c r="D1100" s="1" t="s">
        <v>1335</v>
      </c>
      <c r="E1100" s="1" t="s">
        <v>1335</v>
      </c>
      <c r="F1100" s="1" t="s">
        <v>3821</v>
      </c>
      <c r="G1100" s="2">
        <v>4800</v>
      </c>
      <c r="H1100" s="1" t="str">
        <f>HYPERLINK("https://www.insiel.it/cms/societa-trasparente/09-bandi-di-gara-e-contratti/Atti_amministrazioni_aggiudicatrici/index_ori.html?pCig=Y46341DCE0","Atti della procedura")</f>
        <v>Atti della procedura</v>
      </c>
    </row>
    <row r="1101" spans="2:8" ht="45" x14ac:dyDescent="0.25">
      <c r="B1101" s="1" t="s">
        <v>3822</v>
      </c>
      <c r="C1101" s="1" t="s">
        <v>3823</v>
      </c>
      <c r="D1101" s="1" t="s">
        <v>3824</v>
      </c>
      <c r="E1101" s="1" t="s">
        <v>3824</v>
      </c>
      <c r="F1101" s="1" t="s">
        <v>3825</v>
      </c>
      <c r="G1101" s="2">
        <v>18000</v>
      </c>
      <c r="H1101" s="1" t="str">
        <f>HYPERLINK("https://www.insiel.it/cms/societa-trasparente/09-bandi-di-gara-e-contratti/Atti_amministrazioni_aggiudicatrici/index_ori.html?pCig=Y30341963C","Atti della procedura")</f>
        <v>Atti della procedura</v>
      </c>
    </row>
    <row r="1102" spans="2:8" ht="45" x14ac:dyDescent="0.25">
      <c r="B1102" s="1" t="s">
        <v>3826</v>
      </c>
      <c r="C1102" s="1" t="s">
        <v>3827</v>
      </c>
      <c r="D1102" s="1" t="s">
        <v>3828</v>
      </c>
      <c r="E1102" s="1" t="s">
        <v>3829</v>
      </c>
      <c r="F1102" s="1" t="s">
        <v>3830</v>
      </c>
      <c r="G1102" s="2">
        <v>3980</v>
      </c>
      <c r="H1102" s="1" t="str">
        <f>HYPERLINK("https://www.insiel.it/cms/societa-trasparente/09-bandi-di-gara-e-contratti/Atti_amministrazioni_aggiudicatrici/index_ori.html?pCig=YF13419163","Atti della procedura")</f>
        <v>Atti della procedura</v>
      </c>
    </row>
    <row r="1103" spans="2:8" x14ac:dyDescent="0.25">
      <c r="B1103" s="1" t="s">
        <v>3831</v>
      </c>
      <c r="C1103" s="1" t="s">
        <v>3832</v>
      </c>
      <c r="D1103" s="1" t="s">
        <v>281</v>
      </c>
      <c r="E1103" s="1" t="s">
        <v>281</v>
      </c>
      <c r="F1103" s="1" t="s">
        <v>3833</v>
      </c>
      <c r="G1103" s="2">
        <v>4770</v>
      </c>
      <c r="H1103" s="1" t="str">
        <f>HYPERLINK("https://www.insiel.it/cms/societa-trasparente/09-bandi-di-gara-e-contratti/Atti_amministrazioni_aggiudicatrici/index_ori.html?pCig=YE134773FA","Atti della procedura")</f>
        <v>Atti della procedura</v>
      </c>
    </row>
    <row r="1104" spans="2:8" ht="30" x14ac:dyDescent="0.25">
      <c r="B1104" s="1" t="s">
        <v>3834</v>
      </c>
      <c r="C1104" s="1" t="s">
        <v>3835</v>
      </c>
      <c r="D1104" s="1" t="s">
        <v>3784</v>
      </c>
      <c r="E1104" s="1" t="s">
        <v>3784</v>
      </c>
      <c r="F1104" s="1" t="s">
        <v>3836</v>
      </c>
      <c r="G1104" s="2">
        <v>3900</v>
      </c>
      <c r="H1104" s="1" t="str">
        <f>HYPERLINK("https://www.insiel.it/cms/societa-trasparente/09-bandi-di-gara-e-contratti/Atti_amministrazioni_aggiudicatrici/index_ori.html?pCig=Y413439E8B","Atti della procedura")</f>
        <v>Atti della procedura</v>
      </c>
    </row>
    <row r="1105" spans="2:8" ht="30" x14ac:dyDescent="0.25">
      <c r="B1105" s="1" t="s">
        <v>3837</v>
      </c>
      <c r="C1105" s="1" t="s">
        <v>3838</v>
      </c>
      <c r="D1105" s="1" t="s">
        <v>3839</v>
      </c>
      <c r="E1105" s="1" t="s">
        <v>3839</v>
      </c>
      <c r="F1105" s="1" t="s">
        <v>3840</v>
      </c>
      <c r="G1105" s="2">
        <v>15000</v>
      </c>
      <c r="H1105" s="1" t="str">
        <f>HYPERLINK("https://www.insiel.it/cms/societa-trasparente/09-bandi-di-gara-e-contratti/Atti_amministrazioni_aggiudicatrici/index_ori.html?pCig=YC634151D5","Atti della procedura")</f>
        <v>Atti della procedura</v>
      </c>
    </row>
    <row r="1106" spans="2:8" ht="45" x14ac:dyDescent="0.25">
      <c r="B1106" s="1" t="s">
        <v>3841</v>
      </c>
      <c r="C1106" s="1" t="s">
        <v>3842</v>
      </c>
      <c r="D1106" s="1" t="s">
        <v>1335</v>
      </c>
      <c r="E1106" s="1" t="s">
        <v>1335</v>
      </c>
      <c r="F1106" s="1" t="s">
        <v>3843</v>
      </c>
      <c r="G1106" s="2">
        <v>1390</v>
      </c>
      <c r="H1106" s="1" t="str">
        <f>HYPERLINK("https://www.insiel.it/cms/societa-trasparente/09-bandi-di-gara-e-contratti/Atti_amministrazioni_aggiudicatrici/index_ori.html?pCig=YF133FB9C8","Atti della procedura")</f>
        <v>Atti della procedura</v>
      </c>
    </row>
    <row r="1107" spans="2:8" ht="45" x14ac:dyDescent="0.25">
      <c r="B1107" s="1" t="s">
        <v>3844</v>
      </c>
      <c r="C1107" s="1" t="s">
        <v>3845</v>
      </c>
      <c r="D1107" s="1" t="s">
        <v>715</v>
      </c>
      <c r="E1107" s="1" t="s">
        <v>715</v>
      </c>
      <c r="F1107" s="1" t="s">
        <v>3846</v>
      </c>
      <c r="G1107" s="2">
        <v>14040</v>
      </c>
      <c r="H1107" s="1" t="str">
        <f>HYPERLINK("https://www.insiel.it/cms/societa-trasparente/09-bandi-di-gara-e-contratti/Atti_amministrazioni_aggiudicatrici/index_ori.html?pCig=Y06341520C","Atti della procedura")</f>
        <v>Atti della procedura</v>
      </c>
    </row>
    <row r="1108" spans="2:8" ht="30" x14ac:dyDescent="0.25">
      <c r="B1108" s="1" t="s">
        <v>3847</v>
      </c>
      <c r="C1108" s="1" t="s">
        <v>3848</v>
      </c>
      <c r="D1108" s="1" t="s">
        <v>3412</v>
      </c>
      <c r="E1108" s="1" t="s">
        <v>3412</v>
      </c>
      <c r="F1108" s="1" t="s">
        <v>3849</v>
      </c>
      <c r="G1108" s="2">
        <v>12300</v>
      </c>
      <c r="H1108" s="1" t="str">
        <f>HYPERLINK("https://www.insiel.it/cms/societa-trasparente/09-bandi-di-gara-e-contratti/Atti_amministrazioni_aggiudicatrici/index_ori.html?pCig=YE13411866","Atti della procedura")</f>
        <v>Atti della procedura</v>
      </c>
    </row>
    <row r="1109" spans="2:8" ht="45" x14ac:dyDescent="0.25">
      <c r="B1109" s="1" t="s">
        <v>3850</v>
      </c>
      <c r="C1109" s="1" t="s">
        <v>3851</v>
      </c>
      <c r="D1109" s="1" t="s">
        <v>3852</v>
      </c>
      <c r="E1109" s="1" t="s">
        <v>3852</v>
      </c>
      <c r="F1109" s="1" t="s">
        <v>3853</v>
      </c>
      <c r="G1109" s="2">
        <v>133000</v>
      </c>
      <c r="H1109" s="1" t="str">
        <f>HYPERLINK("https://www.insiel.it/cms/societa-trasparente/09-bandi-di-gara-e-contratti/Atti_amministrazioni_aggiudicatrici/index_ori.html?pCig=8993854B1A","Atti della procedura")</f>
        <v>Atti della procedura</v>
      </c>
    </row>
    <row r="1110" spans="2:8" ht="30" x14ac:dyDescent="0.25">
      <c r="B1110" s="1" t="s">
        <v>3854</v>
      </c>
      <c r="C1110" s="1" t="s">
        <v>3855</v>
      </c>
      <c r="D1110" s="1" t="s">
        <v>3856</v>
      </c>
      <c r="E1110" s="1" t="s">
        <v>3856</v>
      </c>
      <c r="F1110" s="1" t="s">
        <v>3857</v>
      </c>
      <c r="G1110" s="2">
        <v>176</v>
      </c>
      <c r="H1110" s="1" t="str">
        <f>HYPERLINK("https://www.insiel.it/cms/societa-trasparente/09-bandi-di-gara-e-contratti/Atti_amministrazioni_aggiudicatrici/index_ori.html?pCig=YB8340E71C","Atti della procedura")</f>
        <v>Atti della procedura</v>
      </c>
    </row>
    <row r="1111" spans="2:8" ht="30" x14ac:dyDescent="0.25">
      <c r="B1111" s="1" t="s">
        <v>3858</v>
      </c>
      <c r="C1111" s="1" t="s">
        <v>3859</v>
      </c>
      <c r="D1111" s="1" t="s">
        <v>3860</v>
      </c>
      <c r="E1111" s="1" t="s">
        <v>3861</v>
      </c>
      <c r="F1111" s="1" t="s">
        <v>3862</v>
      </c>
      <c r="G1111" s="2">
        <v>6052.4</v>
      </c>
      <c r="H1111" s="1" t="str">
        <f>HYPERLINK("https://www.insiel.it/cms/societa-trasparente/09-bandi-di-gara-e-contratti/Atti_amministrazioni_aggiudicatrici/index_ori.html?pCig=YF0340ED61","Atti della procedura")</f>
        <v>Atti della procedura</v>
      </c>
    </row>
    <row r="1112" spans="2:8" ht="45" x14ac:dyDescent="0.25">
      <c r="B1112" s="1" t="s">
        <v>3863</v>
      </c>
      <c r="C1112" s="1" t="s">
        <v>3864</v>
      </c>
      <c r="D1112" s="1" t="s">
        <v>75</v>
      </c>
      <c r="E1112" s="1" t="s">
        <v>75</v>
      </c>
      <c r="F1112" s="1" t="s">
        <v>3865</v>
      </c>
      <c r="G1112" s="2">
        <v>1488</v>
      </c>
      <c r="H1112" s="1" t="str">
        <f>HYPERLINK("https://www.insiel.it/cms/societa-trasparente/09-bandi-di-gara-e-contratti/Atti_amministrazioni_aggiudicatrici/index_ori.html?pCig=YA93417C05","Atti della procedura")</f>
        <v>Atti della procedura</v>
      </c>
    </row>
    <row r="1113" spans="2:8" ht="30" x14ac:dyDescent="0.25">
      <c r="B1113" s="1" t="s">
        <v>3866</v>
      </c>
      <c r="C1113" s="1" t="s">
        <v>78</v>
      </c>
      <c r="D1113" s="1" t="s">
        <v>79</v>
      </c>
      <c r="E1113" s="1" t="s">
        <v>79</v>
      </c>
      <c r="F1113" s="1" t="s">
        <v>3867</v>
      </c>
      <c r="G1113" s="2">
        <v>1094.27</v>
      </c>
      <c r="H1113" s="1" t="str">
        <f>HYPERLINK("https://www.insiel.it/cms/societa-trasparente/09-bandi-di-gara-e-contratti/Atti_amministrazioni_aggiudicatrici/index_ori.html?pCig=NO","Atti della procedura")</f>
        <v>Atti della procedura</v>
      </c>
    </row>
    <row r="1114" spans="2:8" x14ac:dyDescent="0.25">
      <c r="B1114" s="1" t="s">
        <v>3868</v>
      </c>
      <c r="C1114" s="1" t="s">
        <v>3869</v>
      </c>
      <c r="D1114" s="1" t="s">
        <v>997</v>
      </c>
      <c r="E1114" s="1" t="s">
        <v>997</v>
      </c>
      <c r="F1114" s="1" t="s">
        <v>3870</v>
      </c>
      <c r="G1114" s="2">
        <v>5797.84</v>
      </c>
      <c r="H1114" s="1" t="str">
        <f>HYPERLINK("https://www.insiel.it/cms/societa-trasparente/09-bandi-di-gara-e-contratti/Atti_amministrazioni_aggiudicatrici/index_ori.html?pCig=YEF340757E","Atti della procedura")</f>
        <v>Atti della procedura</v>
      </c>
    </row>
    <row r="1115" spans="2:8" ht="30" x14ac:dyDescent="0.25">
      <c r="B1115" s="1" t="s">
        <v>3871</v>
      </c>
      <c r="C1115" s="1" t="s">
        <v>3872</v>
      </c>
      <c r="D1115" s="1" t="s">
        <v>893</v>
      </c>
      <c r="E1115" s="1" t="s">
        <v>893</v>
      </c>
      <c r="F1115" s="1" t="s">
        <v>3873</v>
      </c>
      <c r="G1115" s="2">
        <v>1152</v>
      </c>
      <c r="H1115" s="1" t="str">
        <f>HYPERLINK("https://www.insiel.it/cms/societa-trasparente/09-bandi-di-gara-e-contratti/Atti_amministrazioni_aggiudicatrici/index_ori.html?pCig=Y4B3400E76","Atti della procedura")</f>
        <v>Atti della procedura</v>
      </c>
    </row>
    <row r="1116" spans="2:8" ht="30" x14ac:dyDescent="0.25">
      <c r="B1116" s="1" t="s">
        <v>3874</v>
      </c>
      <c r="C1116" s="1" t="s">
        <v>3875</v>
      </c>
      <c r="D1116" s="1" t="s">
        <v>1065</v>
      </c>
      <c r="E1116" s="1" t="s">
        <v>1065</v>
      </c>
      <c r="F1116" s="1" t="s">
        <v>3876</v>
      </c>
      <c r="G1116" s="2">
        <v>89.99</v>
      </c>
      <c r="H1116" s="1" t="str">
        <f>HYPERLINK("https://www.insiel.it/cms/societa-trasparente/09-bandi-di-gara-e-contratti/Atti_amministrazioni_aggiudicatrici/index_ori.html?pCig=Y9A3400E2F","Atti della procedura")</f>
        <v>Atti della procedura</v>
      </c>
    </row>
    <row r="1117" spans="2:8" ht="30" x14ac:dyDescent="0.25">
      <c r="B1117" s="1" t="s">
        <v>3877</v>
      </c>
      <c r="C1117" s="1" t="s">
        <v>3878</v>
      </c>
      <c r="D1117" s="1" t="s">
        <v>729</v>
      </c>
      <c r="E1117" s="1" t="s">
        <v>729</v>
      </c>
      <c r="F1117" s="1" t="s">
        <v>3879</v>
      </c>
      <c r="G1117" s="2">
        <v>599</v>
      </c>
      <c r="H1117" s="1" t="str">
        <f>HYPERLINK("https://www.insiel.it/cms/societa-trasparente/09-bandi-di-gara-e-contratti/Atti_amministrazioni_aggiudicatrici/index_ori.html?pCig=Y4C3400DC0","Atti della procedura")</f>
        <v>Atti della procedura</v>
      </c>
    </row>
    <row r="1118" spans="2:8" ht="30" x14ac:dyDescent="0.25">
      <c r="B1118" s="1" t="s">
        <v>3880</v>
      </c>
      <c r="C1118" s="1" t="s">
        <v>3881</v>
      </c>
      <c r="D1118" s="1" t="s">
        <v>1069</v>
      </c>
      <c r="E1118" s="1" t="s">
        <v>1069</v>
      </c>
      <c r="F1118" s="1" t="s">
        <v>3882</v>
      </c>
      <c r="G1118" s="2">
        <v>177.31</v>
      </c>
      <c r="H1118" s="1" t="str">
        <f>HYPERLINK("https://www.insiel.it/cms/societa-trasparente/09-bandi-di-gara-e-contratti/Atti_amministrazioni_aggiudicatrici/index_ori.html?pCig=Y5D3400D6E","Atti della procedura")</f>
        <v>Atti della procedura</v>
      </c>
    </row>
    <row r="1119" spans="2:8" ht="30" x14ac:dyDescent="0.25">
      <c r="B1119" s="1" t="s">
        <v>3883</v>
      </c>
      <c r="C1119" s="1" t="s">
        <v>3884</v>
      </c>
      <c r="D1119" s="1" t="s">
        <v>1614</v>
      </c>
      <c r="E1119" s="1" t="s">
        <v>1614</v>
      </c>
      <c r="F1119" s="1" t="s">
        <v>3885</v>
      </c>
      <c r="G1119" s="2">
        <v>6464</v>
      </c>
      <c r="H1119" s="1" t="str">
        <f>HYPERLINK("https://www.insiel.it/cms/societa-trasparente/09-bandi-di-gara-e-contratti/Atti_amministrazioni_aggiudicatrici/index_ori.html?pCig=Y6533F3AD3","Atti della procedura")</f>
        <v>Atti della procedura</v>
      </c>
    </row>
    <row r="1120" spans="2:8" ht="30" x14ac:dyDescent="0.25">
      <c r="B1120" s="1" t="s">
        <v>3886</v>
      </c>
      <c r="C1120" s="1" t="s">
        <v>3887</v>
      </c>
      <c r="D1120" s="1" t="s">
        <v>889</v>
      </c>
      <c r="E1120" s="1" t="s">
        <v>889</v>
      </c>
      <c r="F1120" s="1" t="s">
        <v>3888</v>
      </c>
      <c r="G1120" s="2">
        <v>450</v>
      </c>
      <c r="H1120" s="1" t="str">
        <f>HYPERLINK("https://www.insiel.it/cms/societa-trasparente/09-bandi-di-gara-e-contratti/Atti_amministrazioni_aggiudicatrici/index_ori.html?pCig=Y3A33FC444","Atti della procedura")</f>
        <v>Atti della procedura</v>
      </c>
    </row>
    <row r="1121" spans="2:8" ht="60" x14ac:dyDescent="0.25">
      <c r="B1121" s="1" t="s">
        <v>3889</v>
      </c>
      <c r="C1121" s="1" t="s">
        <v>3890</v>
      </c>
      <c r="D1121" s="1" t="s">
        <v>1561</v>
      </c>
      <c r="E1121" s="1" t="s">
        <v>1561</v>
      </c>
      <c r="F1121" s="1" t="s">
        <v>3891</v>
      </c>
      <c r="G1121" s="2">
        <v>7000</v>
      </c>
      <c r="H1121" s="1" t="str">
        <f>HYPERLINK("https://www.insiel.it/cms/societa-trasparente/09-bandi-di-gara-e-contratti/Atti_amministrazioni_aggiudicatrici/index_ori.html?pCig=Y5A341C0EE","Atti della procedura")</f>
        <v>Atti della procedura</v>
      </c>
    </row>
    <row r="1122" spans="2:8" ht="30" x14ac:dyDescent="0.25">
      <c r="B1122" s="1" t="s">
        <v>3892</v>
      </c>
      <c r="C1122" s="1" t="s">
        <v>3893</v>
      </c>
      <c r="D1122" s="1" t="s">
        <v>1436</v>
      </c>
      <c r="E1122" s="1" t="s">
        <v>1436</v>
      </c>
      <c r="F1122" s="1" t="s">
        <v>3894</v>
      </c>
      <c r="G1122" s="2">
        <v>6809.6</v>
      </c>
      <c r="H1122" s="1" t="str">
        <f>HYPERLINK("https://www.insiel.it/cms/societa-trasparente/09-bandi-di-gara-e-contratti/Atti_amministrazioni_aggiudicatrici/index_ori.html?pCig=YD9344F870","Atti della procedura")</f>
        <v>Atti della procedura</v>
      </c>
    </row>
    <row r="1123" spans="2:8" x14ac:dyDescent="0.25">
      <c r="B1123" s="1" t="s">
        <v>3895</v>
      </c>
      <c r="C1123" s="1" t="s">
        <v>3896</v>
      </c>
      <c r="D1123" s="1" t="s">
        <v>2355</v>
      </c>
      <c r="E1123" s="1" t="s">
        <v>2355</v>
      </c>
      <c r="F1123" s="1" t="s">
        <v>3897</v>
      </c>
      <c r="G1123" s="2">
        <v>1686</v>
      </c>
      <c r="H1123" s="1" t="str">
        <f>HYPERLINK("https://www.insiel.it/cms/societa-trasparente/09-bandi-di-gara-e-contratti/Atti_amministrazioni_aggiudicatrici/index_ori.html?pCig=Y5333F6BE6","Atti della procedura")</f>
        <v>Atti della procedura</v>
      </c>
    </row>
    <row r="1124" spans="2:8" ht="60" x14ac:dyDescent="0.25">
      <c r="B1124" s="1" t="s">
        <v>3898</v>
      </c>
      <c r="C1124" s="1" t="s">
        <v>3899</v>
      </c>
      <c r="D1124" s="1" t="s">
        <v>195</v>
      </c>
      <c r="E1124" s="1" t="s">
        <v>195</v>
      </c>
      <c r="F1124" s="1" t="s">
        <v>3900</v>
      </c>
      <c r="G1124" s="2">
        <v>295</v>
      </c>
      <c r="H1124" s="1" t="str">
        <f>HYPERLINK("https://www.insiel.it/cms/societa-trasparente/09-bandi-di-gara-e-contratti/Atti_amministrazioni_aggiudicatrici/index_ori.html?pCig=YEF33F66E2","Atti della procedura")</f>
        <v>Atti della procedura</v>
      </c>
    </row>
    <row r="1125" spans="2:8" x14ac:dyDescent="0.25">
      <c r="B1125" s="1" t="s">
        <v>3901</v>
      </c>
      <c r="C1125" s="1" t="s">
        <v>3902</v>
      </c>
      <c r="D1125" s="1" t="s">
        <v>2781</v>
      </c>
      <c r="E1125" s="1" t="s">
        <v>2781</v>
      </c>
      <c r="F1125" s="1" t="s">
        <v>3903</v>
      </c>
      <c r="G1125" s="2">
        <v>150</v>
      </c>
      <c r="H1125" s="1" t="str">
        <f>HYPERLINK("https://www.insiel.it/cms/societa-trasparente/09-bandi-di-gara-e-contratti/Atti_amministrazioni_aggiudicatrici/index_ori.html?pCig=Y9433F5E0B","Atti della procedura")</f>
        <v>Atti della procedura</v>
      </c>
    </row>
    <row r="1126" spans="2:8" ht="30" x14ac:dyDescent="0.25">
      <c r="B1126" s="1" t="s">
        <v>3904</v>
      </c>
      <c r="C1126" s="1" t="s">
        <v>3905</v>
      </c>
      <c r="D1126" s="1" t="s">
        <v>3906</v>
      </c>
      <c r="E1126" s="1" t="s">
        <v>3906</v>
      </c>
      <c r="F1126" s="1" t="s">
        <v>3907</v>
      </c>
      <c r="G1126" s="2">
        <v>25000</v>
      </c>
      <c r="H1126" s="1" t="str">
        <f>HYPERLINK("https://www.insiel.it/cms/societa-trasparente/09-bandi-di-gara-e-contratti/Atti_amministrazioni_aggiudicatrici/index_ori.html?pCig=Y3633F499C","Atti della procedura")</f>
        <v>Atti della procedura</v>
      </c>
    </row>
    <row r="1127" spans="2:8" x14ac:dyDescent="0.25">
      <c r="B1127" s="1" t="s">
        <v>3908</v>
      </c>
      <c r="C1127" s="1" t="s">
        <v>3909</v>
      </c>
      <c r="D1127" s="1" t="s">
        <v>3910</v>
      </c>
      <c r="E1127" s="1" t="s">
        <v>3910</v>
      </c>
      <c r="F1127" s="1" t="s">
        <v>3911</v>
      </c>
      <c r="G1127" s="2">
        <v>126</v>
      </c>
      <c r="H1127" s="1" t="str">
        <f>HYPERLINK("https://www.insiel.it/cms/societa-trasparente/09-bandi-di-gara-e-contratti/Atti_amministrazioni_aggiudicatrici/index_ori.html?pCig=YF733F6EEC","Atti della procedura")</f>
        <v>Atti della procedura</v>
      </c>
    </row>
    <row r="1128" spans="2:8" x14ac:dyDescent="0.25">
      <c r="B1128" s="1" t="s">
        <v>3912</v>
      </c>
      <c r="C1128" s="1" t="s">
        <v>3913</v>
      </c>
      <c r="D1128" s="1" t="s">
        <v>614</v>
      </c>
      <c r="E1128" s="1" t="s">
        <v>614</v>
      </c>
      <c r="F1128" s="1" t="s">
        <v>3914</v>
      </c>
      <c r="G1128" s="2">
        <v>5100</v>
      </c>
      <c r="H1128" s="1" t="str">
        <f>HYPERLINK("https://www.insiel.it/cms/societa-trasparente/09-bandi-di-gara-e-contratti/Atti_amministrazioni_aggiudicatrici/index_ori.html?pCig=YBF33ED981","Atti della procedura")</f>
        <v>Atti della procedura</v>
      </c>
    </row>
    <row r="1129" spans="2:8" x14ac:dyDescent="0.25">
      <c r="B1129" s="1" t="s">
        <v>3915</v>
      </c>
      <c r="C1129" s="1" t="s">
        <v>3916</v>
      </c>
      <c r="D1129" s="1" t="s">
        <v>123</v>
      </c>
      <c r="E1129" s="1" t="s">
        <v>123</v>
      </c>
      <c r="F1129" s="1" t="s">
        <v>3917</v>
      </c>
      <c r="G1129" s="2">
        <v>806</v>
      </c>
      <c r="H1129" s="1" t="str">
        <f>HYPERLINK("https://www.insiel.it/cms/societa-trasparente/09-bandi-di-gara-e-contratti/Atti_amministrazioni_aggiudicatrici/index_ori.html?pCig=Y12340B381","Atti della procedura")</f>
        <v>Atti della procedura</v>
      </c>
    </row>
    <row r="1130" spans="2:8" ht="45" x14ac:dyDescent="0.25">
      <c r="B1130" s="1" t="s">
        <v>3918</v>
      </c>
      <c r="C1130" s="1" t="s">
        <v>3919</v>
      </c>
      <c r="D1130" s="1" t="s">
        <v>3920</v>
      </c>
      <c r="E1130" s="1" t="s">
        <v>936</v>
      </c>
      <c r="F1130" s="1" t="s">
        <v>3921</v>
      </c>
      <c r="G1130" s="2">
        <v>27280</v>
      </c>
      <c r="H1130" s="1" t="str">
        <f>HYPERLINK("https://www.insiel.it/cms/societa-trasparente/09-bandi-di-gara-e-contratti/Atti_amministrazioni_aggiudicatrici/index_ori.html?pCig=Y4F33F1C62","Atti della procedura")</f>
        <v>Atti della procedura</v>
      </c>
    </row>
    <row r="1131" spans="2:8" ht="30" x14ac:dyDescent="0.25">
      <c r="B1131" s="1" t="s">
        <v>3922</v>
      </c>
      <c r="C1131" s="1" t="s">
        <v>3923</v>
      </c>
      <c r="D1131" s="1" t="s">
        <v>3924</v>
      </c>
      <c r="E1131" s="1" t="s">
        <v>27</v>
      </c>
      <c r="F1131" s="1" t="s">
        <v>3925</v>
      </c>
      <c r="G1131" s="2">
        <v>100920</v>
      </c>
      <c r="H1131" s="1" t="str">
        <f>HYPERLINK("https://www.insiel.it/cms/societa-trasparente/09-bandi-di-gara-e-contratti/Atti_amministrazioni_aggiudicatrici/index_ori.html?pCig=89810916BF","Atti della procedura")</f>
        <v>Atti della procedura</v>
      </c>
    </row>
    <row r="1132" spans="2:8" ht="30" x14ac:dyDescent="0.25">
      <c r="B1132" s="1" t="s">
        <v>3926</v>
      </c>
      <c r="C1132" s="1" t="s">
        <v>3927</v>
      </c>
      <c r="D1132" s="1" t="s">
        <v>3928</v>
      </c>
      <c r="E1132" s="1" t="s">
        <v>2017</v>
      </c>
      <c r="F1132" s="1" t="s">
        <v>3929</v>
      </c>
      <c r="G1132" s="2">
        <v>53632</v>
      </c>
      <c r="H1132" s="1" t="str">
        <f>HYPERLINK("https://www.insiel.it/cms/societa-trasparente/09-bandi-di-gara-e-contratti/Atti_amministrazioni_aggiudicatrici/index_ori.html?pCig=8980380C01","Atti della procedura")</f>
        <v>Atti della procedura</v>
      </c>
    </row>
    <row r="1133" spans="2:8" ht="30" x14ac:dyDescent="0.25">
      <c r="B1133" s="1" t="s">
        <v>3930</v>
      </c>
      <c r="C1133" s="1" t="s">
        <v>3931</v>
      </c>
      <c r="D1133" s="1" t="s">
        <v>3932</v>
      </c>
      <c r="E1133" s="1" t="s">
        <v>3932</v>
      </c>
      <c r="F1133" s="1" t="s">
        <v>3933</v>
      </c>
      <c r="G1133" s="2">
        <v>39500</v>
      </c>
      <c r="H1133" s="1" t="str">
        <f>HYPERLINK("https://www.insiel.it/cms/societa-trasparente/09-bandi-di-gara-e-contratti/Atti_amministrazioni_aggiudicatrici/index_ori.html?pCig=Y4D3409262","Atti della procedura")</f>
        <v>Atti della procedura</v>
      </c>
    </row>
    <row r="1134" spans="2:8" ht="30" x14ac:dyDescent="0.25">
      <c r="B1134" s="1" t="s">
        <v>3934</v>
      </c>
      <c r="C1134" s="1" t="s">
        <v>3935</v>
      </c>
      <c r="D1134" s="1" t="s">
        <v>3936</v>
      </c>
      <c r="E1134" s="1" t="s">
        <v>3936</v>
      </c>
      <c r="F1134" s="1" t="s">
        <v>3937</v>
      </c>
      <c r="G1134" s="2">
        <v>520</v>
      </c>
      <c r="H1134" s="1" t="str">
        <f>HYPERLINK("https://www.insiel.it/cms/societa-trasparente/09-bandi-di-gara-e-contratti/Atti_amministrazioni_aggiudicatrici/index_ori.html?pCig=Y3C33E4185","Atti della procedura")</f>
        <v>Atti della procedura</v>
      </c>
    </row>
    <row r="1135" spans="2:8" ht="30" x14ac:dyDescent="0.25">
      <c r="B1135" s="1" t="s">
        <v>3938</v>
      </c>
      <c r="C1135" s="1" t="s">
        <v>3939</v>
      </c>
      <c r="D1135" s="1" t="s">
        <v>882</v>
      </c>
      <c r="E1135" s="1" t="s">
        <v>882</v>
      </c>
      <c r="F1135" s="1" t="s">
        <v>3940</v>
      </c>
      <c r="G1135" s="2">
        <v>39920</v>
      </c>
      <c r="H1135" s="1" t="str">
        <f>HYPERLINK("https://www.insiel.it/cms/societa-trasparente/09-bandi-di-gara-e-contratti/Atti_amministrazioni_aggiudicatrici/index_ori.html?pCig=YF835453A6","Atti della procedura")</f>
        <v>Atti della procedura</v>
      </c>
    </row>
    <row r="1136" spans="2:8" x14ac:dyDescent="0.25">
      <c r="B1136" s="1" t="s">
        <v>3941</v>
      </c>
      <c r="C1136" s="1" t="s">
        <v>3942</v>
      </c>
      <c r="D1136" s="1" t="s">
        <v>3943</v>
      </c>
      <c r="E1136" s="1" t="s">
        <v>3943</v>
      </c>
      <c r="F1136" s="1" t="s">
        <v>3944</v>
      </c>
      <c r="G1136" s="2">
        <v>690</v>
      </c>
      <c r="H1136" s="1" t="str">
        <f>HYPERLINK("https://www.insiel.it/cms/societa-trasparente/09-bandi-di-gara-e-contratti/Atti_amministrazioni_aggiudicatrici/index_ori.html?pCig=Y0333E3519","Atti della procedura")</f>
        <v>Atti della procedura</v>
      </c>
    </row>
    <row r="1137" spans="2:8" ht="30" x14ac:dyDescent="0.25">
      <c r="B1137" s="1" t="s">
        <v>3945</v>
      </c>
      <c r="C1137" s="1" t="s">
        <v>3946</v>
      </c>
      <c r="D1137" s="1" t="s">
        <v>1574</v>
      </c>
      <c r="E1137" s="1" t="s">
        <v>1574</v>
      </c>
      <c r="F1137" s="1" t="s">
        <v>3947</v>
      </c>
      <c r="G1137" s="2">
        <v>260</v>
      </c>
      <c r="H1137" s="1" t="str">
        <f>HYPERLINK("https://www.insiel.it/cms/societa-trasparente/09-bandi-di-gara-e-contratti/Atti_amministrazioni_aggiudicatrici/index_ori.html?pCig=Y1733E26E1","Atti della procedura")</f>
        <v>Atti della procedura</v>
      </c>
    </row>
    <row r="1138" spans="2:8" ht="30" x14ac:dyDescent="0.25">
      <c r="B1138" s="1" t="s">
        <v>3948</v>
      </c>
      <c r="C1138" s="1" t="s">
        <v>3949</v>
      </c>
      <c r="D1138" s="1" t="s">
        <v>466</v>
      </c>
      <c r="E1138" s="1" t="s">
        <v>466</v>
      </c>
      <c r="F1138" s="1" t="s">
        <v>3950</v>
      </c>
      <c r="G1138" s="2">
        <v>150</v>
      </c>
      <c r="H1138" s="1" t="str">
        <f>HYPERLINK("https://www.insiel.it/cms/societa-trasparente/09-bandi-di-gara-e-contratti/Atti_amministrazioni_aggiudicatrici/index_ori.html?pCig=YAD33CF920","Atti della procedura")</f>
        <v>Atti della procedura</v>
      </c>
    </row>
    <row r="1139" spans="2:8" ht="45" x14ac:dyDescent="0.25">
      <c r="B1139" s="1" t="s">
        <v>3951</v>
      </c>
      <c r="C1139" s="1" t="s">
        <v>3952</v>
      </c>
      <c r="D1139" s="1" t="s">
        <v>466</v>
      </c>
      <c r="E1139" s="1" t="s">
        <v>466</v>
      </c>
      <c r="F1139" s="1" t="s">
        <v>3953</v>
      </c>
      <c r="G1139" s="2">
        <v>150</v>
      </c>
      <c r="H1139" s="1" t="str">
        <f>HYPERLINK("https://www.insiel.it/cms/societa-trasparente/09-bandi-di-gara-e-contratti/Atti_amministrazioni_aggiudicatrici/index_ori.html?pCig=YBA33E27AC","Atti della procedura")</f>
        <v>Atti della procedura</v>
      </c>
    </row>
    <row r="1140" spans="2:8" ht="45" x14ac:dyDescent="0.25">
      <c r="B1140" s="1" t="s">
        <v>3954</v>
      </c>
      <c r="C1140" s="1" t="s">
        <v>3955</v>
      </c>
      <c r="D1140" s="1" t="s">
        <v>3956</v>
      </c>
      <c r="E1140" s="1" t="s">
        <v>285</v>
      </c>
      <c r="F1140" s="1" t="s">
        <v>3957</v>
      </c>
      <c r="G1140" s="2">
        <v>15804.98</v>
      </c>
      <c r="H1140" s="1" t="str">
        <f>HYPERLINK("https://www.insiel.it/cms/societa-trasparente/09-bandi-di-gara-e-contratti/Atti_amministrazioni_aggiudicatrici/index_ori.html?pCig=Y1E33D97A8","Atti della procedura")</f>
        <v>Atti della procedura</v>
      </c>
    </row>
    <row r="1141" spans="2:8" x14ac:dyDescent="0.25">
      <c r="B1141" s="1" t="s">
        <v>3958</v>
      </c>
      <c r="C1141" s="1" t="s">
        <v>3959</v>
      </c>
      <c r="D1141" s="1" t="s">
        <v>455</v>
      </c>
      <c r="E1141" s="1" t="s">
        <v>455</v>
      </c>
      <c r="F1141" s="1" t="s">
        <v>3960</v>
      </c>
      <c r="G1141" s="2">
        <v>6988.5</v>
      </c>
      <c r="H1141" s="1" t="str">
        <f>HYPERLINK("https://www.insiel.it/cms/societa-trasparente/09-bandi-di-gara-e-contratti/Atti_amministrazioni_aggiudicatrici/index_ori.html?pCig=Z88343DEC8","Atti della procedura")</f>
        <v>Atti della procedura</v>
      </c>
    </row>
    <row r="1142" spans="2:8" ht="30" x14ac:dyDescent="0.25">
      <c r="B1142" s="1" t="s">
        <v>3961</v>
      </c>
      <c r="C1142" s="1" t="s">
        <v>3962</v>
      </c>
      <c r="D1142" s="1" t="s">
        <v>3398</v>
      </c>
      <c r="E1142" s="1" t="s">
        <v>3398</v>
      </c>
      <c r="F1142" s="1" t="s">
        <v>3963</v>
      </c>
      <c r="G1142" s="2">
        <v>408</v>
      </c>
      <c r="H1142" s="1" t="str">
        <f>HYPERLINK("https://www.insiel.it/cms/societa-trasparente/09-bandi-di-gara-e-contratti/Atti_amministrazioni_aggiudicatrici/index_ori.html?pCig=Y1C33D5959","Atti della procedura")</f>
        <v>Atti della procedura</v>
      </c>
    </row>
    <row r="1143" spans="2:8" ht="30" x14ac:dyDescent="0.25">
      <c r="B1143" s="1" t="s">
        <v>3964</v>
      </c>
      <c r="C1143" s="1" t="s">
        <v>3965</v>
      </c>
      <c r="D1143" s="1" t="s">
        <v>3966</v>
      </c>
      <c r="E1143" s="1" t="s">
        <v>3966</v>
      </c>
      <c r="F1143" s="1" t="s">
        <v>3967</v>
      </c>
      <c r="G1143" s="2">
        <v>9260</v>
      </c>
      <c r="H1143" s="1" t="str">
        <f>HYPERLINK("https://www.insiel.it/cms/societa-trasparente/09-bandi-di-gara-e-contratti/Atti_amministrazioni_aggiudicatrici/index_ori.html?pCig=Y8E33DEDBB","Atti della procedura")</f>
        <v>Atti della procedura</v>
      </c>
    </row>
    <row r="1144" spans="2:8" x14ac:dyDescent="0.25">
      <c r="B1144" s="1" t="s">
        <v>3968</v>
      </c>
      <c r="C1144" s="1" t="s">
        <v>3969</v>
      </c>
      <c r="D1144" s="1" t="s">
        <v>1045</v>
      </c>
      <c r="E1144" s="1" t="s">
        <v>1045</v>
      </c>
      <c r="F1144" s="1" t="s">
        <v>3970</v>
      </c>
      <c r="G1144" s="2">
        <v>1350</v>
      </c>
      <c r="H1144" s="1" t="str">
        <f>HYPERLINK("https://www.insiel.it/cms/societa-trasparente/09-bandi-di-gara-e-contratti/Atti_amministrazioni_aggiudicatrici/index_ori.html?pCig=YED33E0F2E","Atti della procedura")</f>
        <v>Atti della procedura</v>
      </c>
    </row>
    <row r="1145" spans="2:8" x14ac:dyDescent="0.25">
      <c r="B1145" s="1" t="s">
        <v>3971</v>
      </c>
      <c r="C1145" s="1" t="s">
        <v>3972</v>
      </c>
      <c r="D1145" s="1" t="s">
        <v>300</v>
      </c>
      <c r="E1145" s="1" t="s">
        <v>300</v>
      </c>
      <c r="F1145" s="1" t="s">
        <v>3973</v>
      </c>
      <c r="G1145" s="2">
        <v>29600</v>
      </c>
      <c r="H1145" s="1" t="str">
        <f>HYPERLINK("https://www.insiel.it/cms/societa-trasparente/09-bandi-di-gara-e-contratti/Atti_amministrazioni_aggiudicatrici/index_ori.html?pCig=Y7833CB6E0","Atti della procedura")</f>
        <v>Atti della procedura</v>
      </c>
    </row>
    <row r="1146" spans="2:8" ht="30" x14ac:dyDescent="0.25">
      <c r="B1146" s="1" t="s">
        <v>3974</v>
      </c>
      <c r="C1146" s="1" t="s">
        <v>3975</v>
      </c>
      <c r="D1146" s="1" t="s">
        <v>3068</v>
      </c>
      <c r="E1146" s="1" t="s">
        <v>3068</v>
      </c>
      <c r="F1146" s="1" t="s">
        <v>3976</v>
      </c>
      <c r="G1146" s="2">
        <v>106500</v>
      </c>
      <c r="H1146" s="1" t="str">
        <f>HYPERLINK("https://www.insiel.it/cms/societa-trasparente/09-bandi-di-gara-e-contratti/Atti_amministrazioni_aggiudicatrici/index_ori.html?pCig=8971236226","Atti della procedura")</f>
        <v>Atti della procedura</v>
      </c>
    </row>
    <row r="1147" spans="2:8" ht="30" x14ac:dyDescent="0.25">
      <c r="B1147" s="1" t="s">
        <v>3977</v>
      </c>
      <c r="C1147" s="1" t="s">
        <v>3978</v>
      </c>
      <c r="D1147" s="1" t="s">
        <v>530</v>
      </c>
      <c r="E1147" s="1" t="s">
        <v>530</v>
      </c>
      <c r="F1147" s="1" t="s">
        <v>3979</v>
      </c>
      <c r="G1147" s="2">
        <v>14532</v>
      </c>
      <c r="H1147" s="1" t="str">
        <f>HYPERLINK("https://www.insiel.it/cms/societa-trasparente/09-bandi-di-gara-e-contratti/Atti_amministrazioni_aggiudicatrici/index_ori.html?pCig=YD133CBB41","Atti della procedura")</f>
        <v>Atti della procedura</v>
      </c>
    </row>
    <row r="1148" spans="2:8" ht="30" x14ac:dyDescent="0.25">
      <c r="B1148" s="1" t="s">
        <v>3980</v>
      </c>
      <c r="C1148" s="1" t="s">
        <v>3981</v>
      </c>
      <c r="D1148" s="1" t="s">
        <v>386</v>
      </c>
      <c r="E1148" s="1" t="s">
        <v>386</v>
      </c>
      <c r="F1148" s="1" t="s">
        <v>3982</v>
      </c>
      <c r="G1148" s="2">
        <v>39000</v>
      </c>
      <c r="H1148" s="1" t="str">
        <f>HYPERLINK("https://www.insiel.it/cms/societa-trasparente/09-bandi-di-gara-e-contratti/Atti_amministrazioni_aggiudicatrici/index_ori.html?pCig=Y5F33DECD4","Atti della procedura")</f>
        <v>Atti della procedura</v>
      </c>
    </row>
    <row r="1149" spans="2:8" x14ac:dyDescent="0.25">
      <c r="B1149" s="1" t="s">
        <v>3983</v>
      </c>
      <c r="C1149" s="1" t="s">
        <v>3984</v>
      </c>
      <c r="D1149" s="1" t="s">
        <v>281</v>
      </c>
      <c r="E1149" s="1" t="s">
        <v>281</v>
      </c>
      <c r="F1149" s="1" t="s">
        <v>3985</v>
      </c>
      <c r="G1149" s="2">
        <v>4661.2</v>
      </c>
      <c r="H1149" s="1" t="str">
        <f>HYPERLINK("https://www.insiel.it/cms/societa-trasparente/09-bandi-di-gara-e-contratti/Atti_amministrazioni_aggiudicatrici/index_ori.html?pCig=Y0B33D58B0","Atti della procedura")</f>
        <v>Atti della procedura</v>
      </c>
    </row>
    <row r="1150" spans="2:8" ht="30" x14ac:dyDescent="0.25">
      <c r="B1150" s="1" t="s">
        <v>3986</v>
      </c>
      <c r="C1150" s="1" t="s">
        <v>3987</v>
      </c>
      <c r="D1150" s="1" t="s">
        <v>3988</v>
      </c>
      <c r="E1150" s="1" t="s">
        <v>3988</v>
      </c>
      <c r="F1150" s="1" t="s">
        <v>3989</v>
      </c>
      <c r="G1150" s="2">
        <v>2000</v>
      </c>
      <c r="H1150" s="1" t="str">
        <f>HYPERLINK("https://www.insiel.it/cms/societa-trasparente/09-bandi-di-gara-e-contratti/Atti_amministrazioni_aggiudicatrici/index_ori.html?pCig=Y9733C5B39","Atti della procedura")</f>
        <v>Atti della procedura</v>
      </c>
    </row>
    <row r="1151" spans="2:8" ht="30" x14ac:dyDescent="0.25">
      <c r="B1151" s="1" t="s">
        <v>3990</v>
      </c>
      <c r="C1151" s="1" t="s">
        <v>3991</v>
      </c>
      <c r="D1151" s="1" t="s">
        <v>882</v>
      </c>
      <c r="E1151" s="1" t="s">
        <v>882</v>
      </c>
      <c r="F1151" s="1" t="s">
        <v>3992</v>
      </c>
      <c r="G1151" s="2">
        <v>11200</v>
      </c>
      <c r="H1151" s="1" t="str">
        <f>HYPERLINK("https://www.insiel.it/cms/societa-trasparente/09-bandi-di-gara-e-contratti/Atti_amministrazioni_aggiudicatrici/index_ori.html?pCig=Y7133BFAB3","Atti della procedura")</f>
        <v>Atti della procedura</v>
      </c>
    </row>
    <row r="1152" spans="2:8" ht="30" x14ac:dyDescent="0.25">
      <c r="B1152" s="1" t="s">
        <v>3993</v>
      </c>
      <c r="C1152" s="1" t="s">
        <v>3994</v>
      </c>
      <c r="D1152" s="1" t="s">
        <v>1681</v>
      </c>
      <c r="E1152" s="1" t="s">
        <v>1681</v>
      </c>
      <c r="F1152" s="1" t="s">
        <v>3995</v>
      </c>
      <c r="G1152" s="2">
        <v>771.63</v>
      </c>
      <c r="H1152" s="1" t="str">
        <f>HYPERLINK("https://www.insiel.it/cms/societa-trasparente/09-bandi-di-gara-e-contratti/Atti_amministrazioni_aggiudicatrici/index_ori.html?pCig=Z8238BC090","Atti della procedura")</f>
        <v>Atti della procedura</v>
      </c>
    </row>
    <row r="1153" spans="2:8" ht="30" x14ac:dyDescent="0.25">
      <c r="B1153" s="1" t="s">
        <v>3996</v>
      </c>
      <c r="C1153" s="1" t="s">
        <v>3997</v>
      </c>
      <c r="D1153" s="1" t="s">
        <v>1681</v>
      </c>
      <c r="E1153" s="1" t="s">
        <v>1681</v>
      </c>
      <c r="F1153" s="1" t="s">
        <v>3998</v>
      </c>
      <c r="G1153" s="2">
        <v>181.83</v>
      </c>
      <c r="H1153" s="1" t="str">
        <f>HYPERLINK("https://www.insiel.it/cms/societa-trasparente/09-bandi-di-gara-e-contratti/Atti_amministrazioni_aggiudicatrici/index_ori.html?pCig=Z2E37EEDDD","Atti della procedura")</f>
        <v>Atti della procedura</v>
      </c>
    </row>
    <row r="1154" spans="2:8" ht="45" x14ac:dyDescent="0.25">
      <c r="B1154" s="1" t="s">
        <v>3999</v>
      </c>
      <c r="C1154" s="1" t="s">
        <v>4000</v>
      </c>
      <c r="D1154" s="1" t="s">
        <v>4001</v>
      </c>
      <c r="E1154" s="1" t="s">
        <v>4001</v>
      </c>
      <c r="F1154" s="1" t="s">
        <v>4002</v>
      </c>
      <c r="G1154" s="2">
        <v>1253.7</v>
      </c>
      <c r="H1154" s="1" t="str">
        <f>HYPERLINK("https://www.insiel.it/cms/societa-trasparente/09-bandi-di-gara-e-contratti/Atti_amministrazioni_aggiudicatrici/index_ori.html?pCig=ZF537AD188","Atti della procedura")</f>
        <v>Atti della procedura</v>
      </c>
    </row>
    <row r="1155" spans="2:8" ht="30" x14ac:dyDescent="0.25">
      <c r="B1155" s="1" t="s">
        <v>4003</v>
      </c>
      <c r="C1155" s="1" t="s">
        <v>4004</v>
      </c>
      <c r="D1155" s="1" t="s">
        <v>4005</v>
      </c>
      <c r="E1155" s="1" t="s">
        <v>4005</v>
      </c>
      <c r="F1155" s="1" t="s">
        <v>4006</v>
      </c>
      <c r="G1155" s="2">
        <v>7374.72</v>
      </c>
      <c r="H1155" s="1" t="str">
        <f>HYPERLINK("https://www.insiel.it/cms/societa-trasparente/09-bandi-di-gara-e-contratti/Atti_amministrazioni_aggiudicatrici/index_ori.html?pCig=Z65379371F","Atti della procedura")</f>
        <v>Atti della procedura</v>
      </c>
    </row>
    <row r="1156" spans="2:8" ht="30" x14ac:dyDescent="0.25">
      <c r="B1156" s="1" t="s">
        <v>4007</v>
      </c>
      <c r="C1156" s="1" t="s">
        <v>4008</v>
      </c>
      <c r="D1156" s="1" t="s">
        <v>1681</v>
      </c>
      <c r="E1156" s="1" t="s">
        <v>1681</v>
      </c>
      <c r="F1156" s="1" t="s">
        <v>4009</v>
      </c>
      <c r="G1156" s="2">
        <v>11553.35</v>
      </c>
      <c r="H1156" s="1" t="str">
        <f>HYPERLINK("https://www.insiel.it/cms/societa-trasparente/09-bandi-di-gara-e-contratti/Atti_amministrazioni_aggiudicatrici/index_ori.html?pCig=Z22377779E","Atti della procedura")</f>
        <v>Atti della procedura</v>
      </c>
    </row>
    <row r="1157" spans="2:8" x14ac:dyDescent="0.25">
      <c r="B1157" s="1" t="s">
        <v>4010</v>
      </c>
      <c r="C1157" s="1" t="s">
        <v>4011</v>
      </c>
      <c r="D1157" s="1" t="s">
        <v>1681</v>
      </c>
      <c r="E1157" s="1" t="s">
        <v>1681</v>
      </c>
      <c r="F1157" s="1" t="s">
        <v>4012</v>
      </c>
      <c r="G1157" s="2">
        <v>1565.19</v>
      </c>
      <c r="H1157" s="1" t="str">
        <f>HYPERLINK("https://www.insiel.it/cms/societa-trasparente/09-bandi-di-gara-e-contratti/Atti_amministrazioni_aggiudicatrici/index_ori.html?pCig=Z0137701E4","Atti della procedura")</f>
        <v>Atti della procedura</v>
      </c>
    </row>
    <row r="1158" spans="2:8" ht="30" x14ac:dyDescent="0.25">
      <c r="B1158" s="1" t="s">
        <v>4013</v>
      </c>
      <c r="C1158" s="1" t="s">
        <v>4014</v>
      </c>
      <c r="D1158" s="1" t="s">
        <v>4015</v>
      </c>
      <c r="E1158" s="1" t="s">
        <v>4015</v>
      </c>
      <c r="F1158" s="1" t="s">
        <v>4016</v>
      </c>
      <c r="G1158" s="2">
        <v>288.89999999999998</v>
      </c>
      <c r="H1158" s="1" t="str">
        <f>HYPERLINK("https://www.insiel.it/cms/societa-trasparente/09-bandi-di-gara-e-contratti/Atti_amministrazioni_aggiudicatrici/index_ori.html?pCig=Z6636E1FF4","Atti della procedura")</f>
        <v>Atti della procedura</v>
      </c>
    </row>
    <row r="1159" spans="2:8" ht="60" x14ac:dyDescent="0.25">
      <c r="B1159" s="1" t="s">
        <v>4017</v>
      </c>
      <c r="C1159" s="1" t="s">
        <v>4018</v>
      </c>
      <c r="D1159" s="1" t="s">
        <v>4019</v>
      </c>
      <c r="E1159" s="1" t="s">
        <v>4019</v>
      </c>
      <c r="F1159" s="1" t="s">
        <v>4020</v>
      </c>
      <c r="G1159" s="2">
        <v>2672</v>
      </c>
      <c r="H1159" s="1" t="str">
        <f>HYPERLINK("https://www.insiel.it/cms/societa-trasparente/09-bandi-di-gara-e-contratti/Atti_amministrazioni_aggiudicatrici/index_ori.html?pCig=ZF736328BC","Atti della procedura")</f>
        <v>Atti della procedura</v>
      </c>
    </row>
    <row r="1160" spans="2:8" ht="30" x14ac:dyDescent="0.25">
      <c r="B1160" s="1" t="s">
        <v>4021</v>
      </c>
      <c r="C1160" s="1" t="s">
        <v>4022</v>
      </c>
      <c r="D1160" s="1" t="s">
        <v>4001</v>
      </c>
      <c r="E1160" s="1" t="s">
        <v>4001</v>
      </c>
      <c r="F1160" s="1" t="s">
        <v>4023</v>
      </c>
      <c r="G1160" s="2">
        <v>5795.92</v>
      </c>
      <c r="H1160" s="1" t="str">
        <f>HYPERLINK("https://www.insiel.it/cms/societa-trasparente/09-bandi-di-gara-e-contratti/Atti_amministrazioni_aggiudicatrici/index_ori.html?pCig=Z5D34FA9D2","Atti della procedura")</f>
        <v>Atti della procedura</v>
      </c>
    </row>
    <row r="1161" spans="2:8" ht="30" x14ac:dyDescent="0.25">
      <c r="B1161" s="1" t="s">
        <v>4024</v>
      </c>
      <c r="C1161" s="1" t="s">
        <v>4025</v>
      </c>
      <c r="D1161" s="1" t="s">
        <v>1681</v>
      </c>
      <c r="E1161" s="1" t="s">
        <v>1681</v>
      </c>
      <c r="F1161" s="1" t="s">
        <v>4026</v>
      </c>
      <c r="G1161" s="2">
        <v>171.52</v>
      </c>
      <c r="H1161" s="1" t="str">
        <f>HYPERLINK("https://www.insiel.it/cms/societa-trasparente/09-bandi-di-gara-e-contratti/Atti_amministrazioni_aggiudicatrici/index_ori.html?pCig=ZB934F1BF0","Atti della procedura")</f>
        <v>Atti della procedura</v>
      </c>
    </row>
    <row r="1162" spans="2:8" ht="60" x14ac:dyDescent="0.25">
      <c r="B1162" s="1" t="s">
        <v>4027</v>
      </c>
      <c r="C1162" s="1" t="s">
        <v>4028</v>
      </c>
      <c r="D1162" s="1" t="s">
        <v>1045</v>
      </c>
      <c r="E1162" s="1" t="s">
        <v>1045</v>
      </c>
      <c r="F1162" s="1" t="s">
        <v>4029</v>
      </c>
      <c r="G1162" s="2">
        <v>25620</v>
      </c>
      <c r="H1162" s="1" t="str">
        <f>HYPERLINK("https://www.insiel.it/cms/societa-trasparente/09-bandi-di-gara-e-contratti/Atti_amministrazioni_aggiudicatrici/index_ori.html?pCig=Y4133CE5D2","Atti della procedura")</f>
        <v>Atti della procedura</v>
      </c>
    </row>
    <row r="1163" spans="2:8" ht="30" x14ac:dyDescent="0.25">
      <c r="B1163" s="1" t="s">
        <v>4030</v>
      </c>
      <c r="C1163" s="1" t="s">
        <v>4031</v>
      </c>
      <c r="D1163" s="1" t="s">
        <v>3261</v>
      </c>
      <c r="E1163" s="1" t="s">
        <v>3261</v>
      </c>
      <c r="F1163" s="1" t="s">
        <v>4032</v>
      </c>
      <c r="G1163" s="2">
        <v>1450</v>
      </c>
      <c r="H1163" s="1" t="str">
        <f>HYPERLINK("https://www.insiel.it/cms/societa-trasparente/09-bandi-di-gara-e-contratti/Atti_amministrazioni_aggiudicatrici/index_ori.html?pCig=YBA33A7D5D","Atti della procedura")</f>
        <v>Atti della procedura</v>
      </c>
    </row>
    <row r="1164" spans="2:8" ht="45" x14ac:dyDescent="0.25">
      <c r="B1164" s="1" t="s">
        <v>4033</v>
      </c>
      <c r="C1164" s="1" t="s">
        <v>4034</v>
      </c>
      <c r="D1164" s="1" t="s">
        <v>75</v>
      </c>
      <c r="E1164" s="1" t="s">
        <v>75</v>
      </c>
      <c r="F1164" s="1" t="s">
        <v>4035</v>
      </c>
      <c r="G1164" s="2">
        <v>1728</v>
      </c>
      <c r="H1164" s="1" t="str">
        <f>HYPERLINK("https://www.insiel.it/cms/societa-trasparente/09-bandi-di-gara-e-contratti/Atti_amministrazioni_aggiudicatrici/index_ori.html?pCig=YB233B4FF8","Atti della procedura")</f>
        <v>Atti della procedura</v>
      </c>
    </row>
    <row r="1165" spans="2:8" x14ac:dyDescent="0.25">
      <c r="B1165" s="1" t="s">
        <v>4036</v>
      </c>
      <c r="C1165" s="1" t="s">
        <v>4037</v>
      </c>
      <c r="D1165" s="1" t="s">
        <v>4038</v>
      </c>
      <c r="E1165" s="1" t="s">
        <v>4038</v>
      </c>
      <c r="F1165" s="1" t="s">
        <v>4039</v>
      </c>
      <c r="G1165" s="2">
        <v>330</v>
      </c>
      <c r="H1165" s="1" t="str">
        <f>HYPERLINK("https://www.insiel.it/cms/societa-trasparente/09-bandi-di-gara-e-contratti/Atti_amministrazioni_aggiudicatrici/index_ori.html?pCig=YBE33DC1CD","Atti della procedura")</f>
        <v>Atti della procedura</v>
      </c>
    </row>
    <row r="1166" spans="2:8" x14ac:dyDescent="0.25">
      <c r="B1166" s="1" t="s">
        <v>4040</v>
      </c>
      <c r="C1166" s="1" t="s">
        <v>4041</v>
      </c>
      <c r="D1166" s="1" t="s">
        <v>4042</v>
      </c>
      <c r="E1166" s="1" t="s">
        <v>4043</v>
      </c>
      <c r="F1166" s="1" t="s">
        <v>4044</v>
      </c>
      <c r="G1166" s="2">
        <v>113700</v>
      </c>
      <c r="H1166" s="1" t="str">
        <f>HYPERLINK("https://www.insiel.it/cms/societa-trasparente/09-bandi-di-gara-e-contratti/Atti_amministrazioni_aggiudicatrici/index_ori.html?pCig=8962132948","Atti della procedura")</f>
        <v>Atti della procedura</v>
      </c>
    </row>
    <row r="1167" spans="2:8" ht="30" x14ac:dyDescent="0.25">
      <c r="B1167" s="1" t="s">
        <v>4045</v>
      </c>
      <c r="C1167" s="1" t="s">
        <v>4046</v>
      </c>
      <c r="D1167" s="1" t="s">
        <v>2575</v>
      </c>
      <c r="E1167" s="1" t="s">
        <v>2575</v>
      </c>
      <c r="F1167" s="1" t="s">
        <v>4047</v>
      </c>
      <c r="G1167" s="2">
        <v>397</v>
      </c>
      <c r="H1167" s="1" t="str">
        <f>HYPERLINK("https://www.insiel.it/cms/societa-trasparente/09-bandi-di-gara-e-contratti/Atti_amministrazioni_aggiudicatrici/index_ori.html?pCig=Y7A33A1BB7","Atti della procedura")</f>
        <v>Atti della procedura</v>
      </c>
    </row>
    <row r="1168" spans="2:8" ht="30" x14ac:dyDescent="0.25">
      <c r="B1168" s="1" t="s">
        <v>4048</v>
      </c>
      <c r="C1168" s="1" t="s">
        <v>4049</v>
      </c>
      <c r="D1168" s="1" t="s">
        <v>663</v>
      </c>
      <c r="E1168" s="1" t="s">
        <v>663</v>
      </c>
      <c r="F1168" s="1" t="s">
        <v>4050</v>
      </c>
      <c r="G1168" s="2">
        <v>12500</v>
      </c>
      <c r="H1168" s="1" t="str">
        <f>HYPERLINK("https://www.insiel.it/cms/societa-trasparente/09-bandi-di-gara-e-contratti/Atti_amministrazioni_aggiudicatrici/index_ori.html?pCig=Y4433AE2E7","Atti della procedura")</f>
        <v>Atti della procedura</v>
      </c>
    </row>
    <row r="1169" spans="2:8" x14ac:dyDescent="0.25">
      <c r="B1169" s="1" t="s">
        <v>4051</v>
      </c>
      <c r="C1169" s="1" t="s">
        <v>4052</v>
      </c>
      <c r="D1169" s="1" t="s">
        <v>4053</v>
      </c>
      <c r="E1169" s="1" t="s">
        <v>4053</v>
      </c>
      <c r="F1169" s="1" t="s">
        <v>4054</v>
      </c>
      <c r="G1169" s="2">
        <v>28520</v>
      </c>
      <c r="H1169" s="1" t="str">
        <f>HYPERLINK("https://www.insiel.it/cms/societa-trasparente/09-bandi-di-gara-e-contratti/Atti_amministrazioni_aggiudicatrici/index_ori.html?pCig=Y1F33C46A5","Atti della procedura")</f>
        <v>Atti della procedura</v>
      </c>
    </row>
    <row r="1170" spans="2:8" ht="45" x14ac:dyDescent="0.25">
      <c r="B1170" s="1" t="s">
        <v>4055</v>
      </c>
      <c r="C1170" s="1" t="s">
        <v>4056</v>
      </c>
      <c r="D1170" s="1" t="s">
        <v>4057</v>
      </c>
      <c r="E1170" s="1" t="s">
        <v>4057</v>
      </c>
      <c r="F1170" s="1" t="s">
        <v>4058</v>
      </c>
      <c r="G1170" s="2">
        <v>25000</v>
      </c>
      <c r="H1170" s="1" t="str">
        <f>HYPERLINK("https://www.insiel.it/cms/societa-trasparente/09-bandi-di-gara-e-contratti/Atti_amministrazioni_aggiudicatrici/index_ori.html?pCig=YE033A9650","Atti della procedura")</f>
        <v>Atti della procedura</v>
      </c>
    </row>
    <row r="1171" spans="2:8" ht="30" x14ac:dyDescent="0.25">
      <c r="B1171" s="1" t="s">
        <v>4059</v>
      </c>
      <c r="C1171" s="1" t="s">
        <v>4060</v>
      </c>
      <c r="D1171" s="1" t="s">
        <v>4061</v>
      </c>
      <c r="E1171" s="1" t="s">
        <v>2802</v>
      </c>
      <c r="F1171" s="1" t="s">
        <v>4062</v>
      </c>
      <c r="G1171" s="2">
        <v>9540</v>
      </c>
      <c r="H1171" s="1" t="str">
        <f>HYPERLINK("https://www.insiel.it/cms/societa-trasparente/09-bandi-di-gara-e-contratti/Atti_amministrazioni_aggiudicatrici/index_ori.html?pCig=YB733A7A98","Atti della procedura")</f>
        <v>Atti della procedura</v>
      </c>
    </row>
    <row r="1172" spans="2:8" ht="30" x14ac:dyDescent="0.25">
      <c r="B1172" s="1" t="s">
        <v>4063</v>
      </c>
      <c r="C1172" s="1" t="s">
        <v>78</v>
      </c>
      <c r="D1172" s="1" t="s">
        <v>79</v>
      </c>
      <c r="E1172" s="1" t="s">
        <v>79</v>
      </c>
      <c r="F1172" s="1" t="s">
        <v>4064</v>
      </c>
      <c r="G1172" s="2">
        <v>882.85</v>
      </c>
      <c r="H1172" s="1" t="str">
        <f>HYPERLINK("https://www.insiel.it/cms/societa-trasparente/09-bandi-di-gara-e-contratti/Atti_amministrazioni_aggiudicatrici/index_ori.html?pCig=NO","Atti della procedura")</f>
        <v>Atti della procedura</v>
      </c>
    </row>
    <row r="1173" spans="2:8" ht="45" x14ac:dyDescent="0.25">
      <c r="B1173" s="1" t="s">
        <v>4065</v>
      </c>
      <c r="C1173" s="1" t="s">
        <v>4066</v>
      </c>
      <c r="D1173" s="1" t="s">
        <v>551</v>
      </c>
      <c r="E1173" s="1" t="s">
        <v>551</v>
      </c>
      <c r="F1173" s="1" t="s">
        <v>4067</v>
      </c>
      <c r="G1173" s="2">
        <v>1500</v>
      </c>
      <c r="H1173" s="1" t="str">
        <f>HYPERLINK("https://www.insiel.it/cms/societa-trasparente/09-bandi-di-gara-e-contratti/Atti_amministrazioni_aggiudicatrici/index_ori.html?pCig=YAE3394257","Atti della procedura")</f>
        <v>Atti della procedura</v>
      </c>
    </row>
    <row r="1174" spans="2:8" ht="30" x14ac:dyDescent="0.25">
      <c r="B1174" s="1" t="s">
        <v>4068</v>
      </c>
      <c r="C1174" s="1" t="s">
        <v>4069</v>
      </c>
      <c r="D1174" s="1" t="s">
        <v>2699</v>
      </c>
      <c r="E1174" s="1" t="s">
        <v>2699</v>
      </c>
      <c r="F1174" s="1" t="s">
        <v>4070</v>
      </c>
      <c r="G1174" s="2">
        <v>950</v>
      </c>
      <c r="H1174" s="1" t="str">
        <f>HYPERLINK("https://www.insiel.it/cms/societa-trasparente/09-bandi-di-gara-e-contratti/Atti_amministrazioni_aggiudicatrici/index_ori.html?pCig=YAE3378B17","Atti della procedura")</f>
        <v>Atti della procedura</v>
      </c>
    </row>
    <row r="1175" spans="2:8" ht="45" x14ac:dyDescent="0.25">
      <c r="B1175" s="1" t="s">
        <v>4071</v>
      </c>
      <c r="C1175" s="1" t="s">
        <v>4072</v>
      </c>
      <c r="D1175" s="1" t="s">
        <v>75</v>
      </c>
      <c r="E1175" s="1" t="s">
        <v>75</v>
      </c>
      <c r="F1175" s="1" t="s">
        <v>4073</v>
      </c>
      <c r="G1175" s="2">
        <v>1728</v>
      </c>
      <c r="H1175" s="1" t="str">
        <f>HYPERLINK("https://www.insiel.it/cms/societa-trasparente/09-bandi-di-gara-e-contratti/Atti_amministrazioni_aggiudicatrici/index_ori.html?pCig=Y5833A6EB7","Atti della procedura")</f>
        <v>Atti della procedura</v>
      </c>
    </row>
    <row r="1176" spans="2:8" ht="30" x14ac:dyDescent="0.25">
      <c r="B1176" s="1" t="s">
        <v>4074</v>
      </c>
      <c r="C1176" s="1" t="s">
        <v>4075</v>
      </c>
      <c r="D1176" s="1" t="s">
        <v>285</v>
      </c>
      <c r="E1176" s="1" t="s">
        <v>285</v>
      </c>
      <c r="F1176" s="1" t="s">
        <v>4076</v>
      </c>
      <c r="G1176" s="2">
        <v>7988.88</v>
      </c>
      <c r="H1176" s="1" t="str">
        <f>HYPERLINK("https://www.insiel.it/cms/societa-trasparente/09-bandi-di-gara-e-contratti/Atti_amministrazioni_aggiudicatrici/index_ori.html?pCig=Y7533A0AAE","Atti della procedura")</f>
        <v>Atti della procedura</v>
      </c>
    </row>
    <row r="1177" spans="2:8" ht="30" x14ac:dyDescent="0.25">
      <c r="B1177" s="1" t="s">
        <v>4077</v>
      </c>
      <c r="C1177" s="1" t="s">
        <v>4078</v>
      </c>
      <c r="D1177" s="1" t="s">
        <v>1037</v>
      </c>
      <c r="E1177" s="1" t="s">
        <v>1037</v>
      </c>
      <c r="F1177" s="1" t="s">
        <v>1038</v>
      </c>
      <c r="G1177" s="2">
        <v>4459.78</v>
      </c>
      <c r="H1177" s="1" t="str">
        <f>HYPERLINK("https://www.insiel.it/cms/societa-trasparente/09-bandi-di-gara-e-contratti/Atti_amministrazioni_aggiudicatrici/index_ori.html?pCig=Y6C33A4DDE","Atti della procedura")</f>
        <v>Atti della procedura</v>
      </c>
    </row>
    <row r="1178" spans="2:8" ht="30" x14ac:dyDescent="0.25">
      <c r="B1178" s="1" t="s">
        <v>4079</v>
      </c>
      <c r="C1178" s="1" t="s">
        <v>4080</v>
      </c>
      <c r="D1178" s="1" t="s">
        <v>1041</v>
      </c>
      <c r="E1178" s="1" t="s">
        <v>1041</v>
      </c>
      <c r="F1178" s="1" t="s">
        <v>1042</v>
      </c>
      <c r="G1178" s="2">
        <v>174</v>
      </c>
      <c r="H1178" s="1" t="str">
        <f>HYPERLINK("https://www.insiel.it/cms/societa-trasparente/09-bandi-di-gara-e-contratti/Atti_amministrazioni_aggiudicatrici/index_ori.html?pCig=YD933A4CDA","Atti della procedura")</f>
        <v>Atti della procedura</v>
      </c>
    </row>
    <row r="1179" spans="2:8" ht="30" x14ac:dyDescent="0.25">
      <c r="B1179" s="1" t="s">
        <v>4081</v>
      </c>
      <c r="C1179" s="1" t="s">
        <v>78</v>
      </c>
      <c r="D1179" s="1" t="s">
        <v>79</v>
      </c>
      <c r="E1179" s="1" t="s">
        <v>79</v>
      </c>
      <c r="F1179" s="1" t="s">
        <v>4082</v>
      </c>
      <c r="G1179" s="2">
        <v>1030.8399999999999</v>
      </c>
      <c r="H1179" s="1" t="str">
        <f>HYPERLINK("https://www.insiel.it/cms/societa-trasparente/09-bandi-di-gara-e-contratti/Atti_amministrazioni_aggiudicatrici/index_ori.html?pCig=NO","Atti della procedura")</f>
        <v>Atti della procedura</v>
      </c>
    </row>
    <row r="1180" spans="2:8" ht="30" x14ac:dyDescent="0.25">
      <c r="B1180" s="1" t="s">
        <v>4083</v>
      </c>
      <c r="C1180" s="1" t="s">
        <v>4084</v>
      </c>
      <c r="D1180" s="1" t="s">
        <v>1284</v>
      </c>
      <c r="E1180" s="1" t="s">
        <v>1284</v>
      </c>
      <c r="F1180" s="1" t="s">
        <v>4085</v>
      </c>
      <c r="G1180" s="2">
        <v>30000</v>
      </c>
      <c r="H1180" s="1" t="str">
        <f>HYPERLINK("https://www.insiel.it/cms/societa-trasparente/09-bandi-di-gara-e-contratti/Atti_amministrazioni_aggiudicatrici/index_ori.html?pCig=YBE339A7B8","Atti della procedura")</f>
        <v>Atti della procedura</v>
      </c>
    </row>
    <row r="1181" spans="2:8" ht="45" x14ac:dyDescent="0.25">
      <c r="B1181" s="1" t="s">
        <v>4086</v>
      </c>
      <c r="C1181" s="1" t="s">
        <v>4087</v>
      </c>
      <c r="D1181" s="1" t="s">
        <v>75</v>
      </c>
      <c r="E1181" s="1" t="s">
        <v>75</v>
      </c>
      <c r="F1181" s="1" t="s">
        <v>4088</v>
      </c>
      <c r="G1181" s="2">
        <v>1728</v>
      </c>
      <c r="H1181" s="1" t="str">
        <f>HYPERLINK("https://www.insiel.it/cms/societa-trasparente/09-bandi-di-gara-e-contratti/Atti_amministrazioni_aggiudicatrici/index_ori.html?pCig=YCC339D993","Atti della procedura")</f>
        <v>Atti della procedura</v>
      </c>
    </row>
    <row r="1182" spans="2:8" ht="30" x14ac:dyDescent="0.25">
      <c r="B1182" s="1" t="s">
        <v>4089</v>
      </c>
      <c r="C1182" s="1" t="s">
        <v>4090</v>
      </c>
      <c r="D1182" s="1" t="s">
        <v>1335</v>
      </c>
      <c r="E1182" s="1" t="s">
        <v>1335</v>
      </c>
      <c r="F1182" s="1" t="s">
        <v>4091</v>
      </c>
      <c r="G1182" s="2">
        <v>190</v>
      </c>
      <c r="H1182" s="1" t="str">
        <f>HYPERLINK("https://www.insiel.it/cms/societa-trasparente/09-bandi-di-gara-e-contratti/Atti_amministrazioni_aggiudicatrici/index_ori.html?pCig=YB13396F45","Atti della procedura")</f>
        <v>Atti della procedura</v>
      </c>
    </row>
    <row r="1183" spans="2:8" ht="75" x14ac:dyDescent="0.25">
      <c r="B1183" s="1" t="s">
        <v>4092</v>
      </c>
      <c r="C1183" s="1" t="s">
        <v>4093</v>
      </c>
      <c r="D1183" s="1" t="s">
        <v>4094</v>
      </c>
      <c r="E1183" s="1" t="s">
        <v>4094</v>
      </c>
      <c r="F1183" s="1" t="s">
        <v>4095</v>
      </c>
      <c r="G1183" s="2">
        <v>120408.36</v>
      </c>
      <c r="H1183" s="1" t="str">
        <f>HYPERLINK("https://www.insiel.it/cms/societa-trasparente/09-bandi-di-gara-e-contratti/Atti_amministrazioni_aggiudicatrici/index_ori.html?pCig=895216369B","Atti della procedura")</f>
        <v>Atti della procedura</v>
      </c>
    </row>
    <row r="1184" spans="2:8" ht="60" x14ac:dyDescent="0.25">
      <c r="B1184" s="1" t="s">
        <v>4096</v>
      </c>
      <c r="C1184" s="1" t="s">
        <v>4097</v>
      </c>
      <c r="D1184" s="1" t="s">
        <v>4098</v>
      </c>
      <c r="E1184" s="1" t="s">
        <v>4098</v>
      </c>
      <c r="F1184" s="1" t="s">
        <v>4099</v>
      </c>
      <c r="G1184" s="2">
        <v>1309.0899999999999</v>
      </c>
      <c r="H1184" s="1" t="str">
        <f>HYPERLINK("https://www.insiel.it/cms/societa-trasparente/09-bandi-di-gara-e-contratti/Atti_amministrazioni_aggiudicatrici/index_ori.html?pCig=Y0F339EF30","Atti della procedura")</f>
        <v>Atti della procedura</v>
      </c>
    </row>
    <row r="1185" spans="2:8" ht="105" x14ac:dyDescent="0.25">
      <c r="B1185" s="1" t="s">
        <v>4100</v>
      </c>
      <c r="C1185" s="1" t="s">
        <v>4101</v>
      </c>
      <c r="D1185" s="1" t="s">
        <v>4102</v>
      </c>
      <c r="E1185" s="1" t="s">
        <v>4102</v>
      </c>
      <c r="F1185" s="1" t="s">
        <v>4103</v>
      </c>
      <c r="G1185" s="2">
        <v>13999</v>
      </c>
      <c r="H1185" s="1" t="str">
        <f>HYPERLINK("https://www.insiel.it/cms/societa-trasparente/09-bandi-di-gara-e-contratti/Atti_amministrazioni_aggiudicatrici/index_ori.html?pCig=Y38339257A","Atti della procedura")</f>
        <v>Atti della procedura</v>
      </c>
    </row>
    <row r="1186" spans="2:8" ht="45" x14ac:dyDescent="0.25">
      <c r="B1186" s="1" t="s">
        <v>4104</v>
      </c>
      <c r="C1186" s="1" t="s">
        <v>4105</v>
      </c>
      <c r="D1186" s="1" t="s">
        <v>4106</v>
      </c>
      <c r="E1186" s="1" t="s">
        <v>4106</v>
      </c>
      <c r="F1186" s="1" t="s">
        <v>4107</v>
      </c>
      <c r="G1186" s="2">
        <v>472.8</v>
      </c>
      <c r="H1186" s="1" t="str">
        <f>HYPERLINK("https://www.insiel.it/cms/societa-trasparente/09-bandi-di-gara-e-contratti/Atti_amministrazioni_aggiudicatrici/index_ori.html?pCig=Y003391858","Atti della procedura")</f>
        <v>Atti della procedura</v>
      </c>
    </row>
    <row r="1187" spans="2:8" ht="30" x14ac:dyDescent="0.25">
      <c r="B1187" s="1" t="s">
        <v>4108</v>
      </c>
      <c r="C1187" s="1" t="s">
        <v>4109</v>
      </c>
      <c r="D1187" s="1" t="s">
        <v>4110</v>
      </c>
      <c r="E1187" s="1" t="s">
        <v>4110</v>
      </c>
      <c r="F1187" s="1" t="s">
        <v>4111</v>
      </c>
      <c r="G1187" s="2">
        <v>38</v>
      </c>
      <c r="H1187" s="1" t="str">
        <f>HYPERLINK("https://www.insiel.it/cms/societa-trasparente/09-bandi-di-gara-e-contratti/Atti_amministrazioni_aggiudicatrici/index_ori.html?pCig=Y89338A065","Atti della procedura")</f>
        <v>Atti della procedura</v>
      </c>
    </row>
    <row r="1188" spans="2:8" ht="30" x14ac:dyDescent="0.25">
      <c r="B1188" s="1" t="s">
        <v>4112</v>
      </c>
      <c r="C1188" s="1" t="s">
        <v>4113</v>
      </c>
      <c r="D1188" s="1" t="s">
        <v>702</v>
      </c>
      <c r="E1188" s="1" t="s">
        <v>702</v>
      </c>
      <c r="F1188" s="1" t="s">
        <v>4114</v>
      </c>
      <c r="G1188" s="2">
        <v>19.2</v>
      </c>
      <c r="H1188" s="1" t="str">
        <f>HYPERLINK("https://www.insiel.it/cms/societa-trasparente/09-bandi-di-gara-e-contratti/Atti_amministrazioni_aggiudicatrici/index_ori.html?pCig=YF03389FB9","Atti della procedura")</f>
        <v>Atti della procedura</v>
      </c>
    </row>
    <row r="1189" spans="2:8" ht="45" x14ac:dyDescent="0.25">
      <c r="B1189" s="1" t="s">
        <v>4115</v>
      </c>
      <c r="C1189" s="1" t="s">
        <v>4116</v>
      </c>
      <c r="D1189" s="1" t="s">
        <v>4117</v>
      </c>
      <c r="E1189" s="1" t="s">
        <v>4117</v>
      </c>
      <c r="F1189" s="1" t="s">
        <v>4118</v>
      </c>
      <c r="G1189" s="2">
        <v>950</v>
      </c>
      <c r="H1189" s="1" t="str">
        <f>HYPERLINK("https://www.insiel.it/cms/societa-trasparente/09-bandi-di-gara-e-contratti/Atti_amministrazioni_aggiudicatrici/index_ori.html?pCig=Y43338926E","Atti della procedura")</f>
        <v>Atti della procedura</v>
      </c>
    </row>
    <row r="1190" spans="2:8" x14ac:dyDescent="0.25">
      <c r="B1190" s="1" t="s">
        <v>4119</v>
      </c>
      <c r="C1190" s="1" t="s">
        <v>4120</v>
      </c>
      <c r="D1190" s="1" t="s">
        <v>4121</v>
      </c>
      <c r="E1190" s="1" t="s">
        <v>4121</v>
      </c>
      <c r="F1190" s="1" t="s">
        <v>4122</v>
      </c>
      <c r="G1190" s="2">
        <v>120000</v>
      </c>
      <c r="H1190" s="1" t="str">
        <f>HYPERLINK("https://www.insiel.it/cms/societa-trasparente/09-bandi-di-gara-e-contratti/Atti_amministrazioni_aggiudicatrici/index_ori.html?pCig=89489245B3","Atti della procedura")</f>
        <v>Atti della procedura</v>
      </c>
    </row>
    <row r="1191" spans="2:8" ht="45" x14ac:dyDescent="0.25">
      <c r="B1191" s="1" t="s">
        <v>4123</v>
      </c>
      <c r="C1191" s="1" t="s">
        <v>4124</v>
      </c>
      <c r="D1191" s="1" t="s">
        <v>27</v>
      </c>
      <c r="E1191" s="1" t="s">
        <v>27</v>
      </c>
      <c r="F1191" s="1" t="s">
        <v>4125</v>
      </c>
      <c r="G1191" s="2">
        <v>24948</v>
      </c>
      <c r="H1191" s="1" t="str">
        <f>HYPERLINK("https://www.insiel.it/cms/societa-trasparente/09-bandi-di-gara-e-contratti/Atti_amministrazioni_aggiudicatrici/index_ori.html?pCig=Y253386902","Atti della procedura")</f>
        <v>Atti della procedura</v>
      </c>
    </row>
    <row r="1192" spans="2:8" ht="30" x14ac:dyDescent="0.25">
      <c r="B1192" s="1" t="s">
        <v>4126</v>
      </c>
      <c r="C1192" s="1" t="s">
        <v>4127</v>
      </c>
      <c r="D1192" s="1" t="s">
        <v>746</v>
      </c>
      <c r="E1192" s="1" t="s">
        <v>746</v>
      </c>
      <c r="F1192" s="1" t="s">
        <v>4128</v>
      </c>
      <c r="G1192" s="2">
        <v>50000</v>
      </c>
      <c r="H1192" s="1" t="str">
        <f>HYPERLINK("https://www.insiel.it/cms/societa-trasparente/09-bandi-di-gara-e-contratti/Atti_amministrazioni_aggiudicatrici/index_ori.html?pCig=895497357E","Atti della procedura")</f>
        <v>Atti della procedura</v>
      </c>
    </row>
    <row r="1193" spans="2:8" x14ac:dyDescent="0.25">
      <c r="B1193" s="1" t="s">
        <v>4129</v>
      </c>
      <c r="C1193" s="1" t="s">
        <v>4130</v>
      </c>
      <c r="D1193" s="1" t="s">
        <v>2000</v>
      </c>
      <c r="E1193" s="1" t="s">
        <v>2000</v>
      </c>
      <c r="F1193" s="1" t="s">
        <v>3628</v>
      </c>
      <c r="G1193" s="2">
        <v>39000</v>
      </c>
      <c r="H1193" s="1" t="str">
        <f>HYPERLINK("https://www.insiel.it/cms/societa-trasparente/09-bandi-di-gara-e-contratti/Atti_amministrazioni_aggiudicatrici/index_ori.html?pCig=Y6333A70B3","Atti della procedura")</f>
        <v>Atti della procedura</v>
      </c>
    </row>
    <row r="1194" spans="2:8" ht="30" x14ac:dyDescent="0.25">
      <c r="B1194" s="1" t="s">
        <v>4131</v>
      </c>
      <c r="C1194" s="1" t="s">
        <v>4132</v>
      </c>
      <c r="D1194" s="1" t="s">
        <v>889</v>
      </c>
      <c r="E1194" s="1" t="s">
        <v>889</v>
      </c>
      <c r="F1194" s="1" t="s">
        <v>4133</v>
      </c>
      <c r="G1194" s="2">
        <v>450</v>
      </c>
      <c r="H1194" s="1" t="str">
        <f>HYPERLINK("https://www.insiel.it/cms/societa-trasparente/09-bandi-di-gara-e-contratti/Atti_amministrazioni_aggiudicatrici/index_ori.html?pCig=Y7533845B4","Atti della procedura")</f>
        <v>Atti della procedura</v>
      </c>
    </row>
    <row r="1195" spans="2:8" ht="105" x14ac:dyDescent="0.25">
      <c r="B1195" s="1" t="s">
        <v>4134</v>
      </c>
      <c r="C1195" s="1" t="s">
        <v>4135</v>
      </c>
      <c r="D1195" s="1" t="s">
        <v>3430</v>
      </c>
      <c r="E1195" s="1" t="s">
        <v>3430</v>
      </c>
      <c r="F1195" s="1" t="s">
        <v>4136</v>
      </c>
      <c r="G1195" s="2">
        <v>4567.5</v>
      </c>
      <c r="H1195" s="1" t="str">
        <f>HYPERLINK("https://www.insiel.it/cms/societa-trasparente/09-bandi-di-gara-e-contratti/Atti_amministrazioni_aggiudicatrici/index_ori.html?pCig=Y023384615","Atti della procedura")</f>
        <v>Atti della procedura</v>
      </c>
    </row>
    <row r="1196" spans="2:8" x14ac:dyDescent="0.25">
      <c r="B1196" s="1" t="s">
        <v>4137</v>
      </c>
      <c r="C1196" s="1" t="s">
        <v>4138</v>
      </c>
      <c r="D1196" s="1" t="s">
        <v>4139</v>
      </c>
      <c r="E1196" s="1" t="s">
        <v>4139</v>
      </c>
      <c r="F1196" s="1" t="s">
        <v>4140</v>
      </c>
      <c r="G1196" s="2">
        <v>50000</v>
      </c>
      <c r="H1196" s="1" t="str">
        <f>HYPERLINK("https://www.insiel.it/cms/societa-trasparente/09-bandi-di-gara-e-contratti/Atti_amministrazioni_aggiudicatrici/index_ori.html?pCig=8947249F6F","Atti della procedura")</f>
        <v>Atti della procedura</v>
      </c>
    </row>
    <row r="1197" spans="2:8" ht="75" x14ac:dyDescent="0.25">
      <c r="B1197" s="1" t="s">
        <v>4141</v>
      </c>
      <c r="C1197" s="1" t="s">
        <v>4142</v>
      </c>
      <c r="D1197" s="1" t="s">
        <v>4143</v>
      </c>
      <c r="E1197" s="1" t="s">
        <v>4143</v>
      </c>
      <c r="F1197" s="1" t="s">
        <v>4144</v>
      </c>
      <c r="G1197" s="2">
        <v>32000</v>
      </c>
      <c r="H1197" s="1" t="str">
        <f>HYPERLINK("https://www.insiel.it/cms/societa-trasparente/09-bandi-di-gara-e-contratti/Atti_amministrazioni_aggiudicatrici/index_ori.html?pCig=YDC339935F","Atti della procedura")</f>
        <v>Atti della procedura</v>
      </c>
    </row>
    <row r="1198" spans="2:8" ht="30" x14ac:dyDescent="0.25">
      <c r="B1198" s="1" t="s">
        <v>4145</v>
      </c>
      <c r="C1198" s="1" t="s">
        <v>4146</v>
      </c>
      <c r="D1198" s="1" t="s">
        <v>1610</v>
      </c>
      <c r="E1198" s="1" t="s">
        <v>1610</v>
      </c>
      <c r="F1198" s="1" t="s">
        <v>4147</v>
      </c>
      <c r="G1198" s="2">
        <v>9999</v>
      </c>
      <c r="H1198" s="1" t="str">
        <f>HYPERLINK("https://www.insiel.it/cms/societa-trasparente/09-bandi-di-gara-e-contratti/Atti_amministrazioni_aggiudicatrici/index_ori.html?pCig=YDC3381BDA","Atti della procedura")</f>
        <v>Atti della procedura</v>
      </c>
    </row>
    <row r="1199" spans="2:8" ht="45" x14ac:dyDescent="0.25">
      <c r="B1199" s="1" t="s">
        <v>4148</v>
      </c>
      <c r="C1199" s="1" t="s">
        <v>4149</v>
      </c>
      <c r="D1199" s="1" t="s">
        <v>75</v>
      </c>
      <c r="E1199" s="1" t="s">
        <v>75</v>
      </c>
      <c r="F1199" s="1" t="s">
        <v>4150</v>
      </c>
      <c r="G1199" s="2">
        <v>1488</v>
      </c>
      <c r="H1199" s="1" t="str">
        <f>HYPERLINK("https://www.insiel.it/cms/societa-trasparente/09-bandi-di-gara-e-contratti/Atti_amministrazioni_aggiudicatrici/index_ori.html?pCig=YBC3386691","Atti della procedura")</f>
        <v>Atti della procedura</v>
      </c>
    </row>
    <row r="1200" spans="2:8" ht="45" x14ac:dyDescent="0.25">
      <c r="B1200" s="1" t="s">
        <v>4151</v>
      </c>
      <c r="C1200" s="1" t="s">
        <v>4152</v>
      </c>
      <c r="D1200" s="1" t="s">
        <v>75</v>
      </c>
      <c r="E1200" s="1" t="s">
        <v>75</v>
      </c>
      <c r="F1200" s="1" t="s">
        <v>4153</v>
      </c>
      <c r="G1200" s="2">
        <v>1488</v>
      </c>
      <c r="H1200" s="1" t="str">
        <f>HYPERLINK("https://www.insiel.it/cms/societa-trasparente/09-bandi-di-gara-e-contratti/Atti_amministrazioni_aggiudicatrici/index_ori.html?pCig=Y93338664D","Atti della procedura")</f>
        <v>Atti della procedura</v>
      </c>
    </row>
    <row r="1201" spans="2:8" ht="30" x14ac:dyDescent="0.25">
      <c r="B1201" s="1" t="s">
        <v>4154</v>
      </c>
      <c r="C1201" s="1" t="s">
        <v>4155</v>
      </c>
      <c r="D1201" s="1" t="s">
        <v>4156</v>
      </c>
      <c r="E1201" s="1" t="s">
        <v>4156</v>
      </c>
      <c r="F1201" s="1" t="s">
        <v>4157</v>
      </c>
      <c r="G1201" s="2">
        <v>490</v>
      </c>
      <c r="H1201" s="1" t="str">
        <f>HYPERLINK("https://www.insiel.it/cms/societa-trasparente/09-bandi-di-gara-e-contratti/Atti_amministrazioni_aggiudicatrici/index_ori.html?pCig=Y2033A7A18","Atti della procedura")</f>
        <v>Atti della procedura</v>
      </c>
    </row>
    <row r="1202" spans="2:8" x14ac:dyDescent="0.25">
      <c r="B1202" s="1" t="s">
        <v>4158</v>
      </c>
      <c r="C1202" s="1" t="s">
        <v>4159</v>
      </c>
      <c r="D1202" s="1" t="s">
        <v>1073</v>
      </c>
      <c r="E1202" s="1" t="s">
        <v>1073</v>
      </c>
      <c r="F1202" s="1" t="s">
        <v>4160</v>
      </c>
      <c r="G1202" s="2">
        <v>965.85</v>
      </c>
      <c r="H1202" s="1" t="str">
        <f>HYPERLINK("https://www.insiel.it/cms/societa-trasparente/09-bandi-di-gara-e-contratti/Atti_amministrazioni_aggiudicatrici/index_ori.html?pCig=Y23337C9A2","Atti della procedura")</f>
        <v>Atti della procedura</v>
      </c>
    </row>
    <row r="1203" spans="2:8" x14ac:dyDescent="0.25">
      <c r="B1203" s="1" t="s">
        <v>4161</v>
      </c>
      <c r="C1203" s="1" t="s">
        <v>4162</v>
      </c>
      <c r="D1203" s="1" t="s">
        <v>2781</v>
      </c>
      <c r="E1203" s="1" t="s">
        <v>2781</v>
      </c>
      <c r="F1203" s="1" t="s">
        <v>4163</v>
      </c>
      <c r="G1203" s="2">
        <v>400</v>
      </c>
      <c r="H1203" s="1" t="str">
        <f>HYPERLINK("https://www.insiel.it/cms/societa-trasparente/09-bandi-di-gara-e-contratti/Atti_amministrazioni_aggiudicatrici/index_ori.html?pCig=Y79337C26B","Atti della procedura")</f>
        <v>Atti della procedura</v>
      </c>
    </row>
    <row r="1204" spans="2:8" ht="45" x14ac:dyDescent="0.25">
      <c r="B1204" s="1" t="s">
        <v>4164</v>
      </c>
      <c r="C1204" s="1" t="s">
        <v>4165</v>
      </c>
      <c r="D1204" s="1" t="s">
        <v>4166</v>
      </c>
      <c r="E1204" s="1" t="s">
        <v>4166</v>
      </c>
      <c r="F1204" s="1" t="s">
        <v>4167</v>
      </c>
      <c r="G1204" s="2">
        <v>3612.63</v>
      </c>
      <c r="H1204" s="1" t="str">
        <f>HYPERLINK("https://www.insiel.it/cms/societa-trasparente/09-bandi-di-gara-e-contratti/Atti_amministrazioni_aggiudicatrici/index_ori.html?pCig=Y5F3376B03","Atti della procedura")</f>
        <v>Atti della procedura</v>
      </c>
    </row>
    <row r="1205" spans="2:8" ht="45" x14ac:dyDescent="0.25">
      <c r="B1205" s="1" t="s">
        <v>4168</v>
      </c>
      <c r="C1205" s="1" t="s">
        <v>4169</v>
      </c>
      <c r="D1205" s="1" t="s">
        <v>1548</v>
      </c>
      <c r="E1205" s="1" t="s">
        <v>1548</v>
      </c>
      <c r="F1205" s="1" t="s">
        <v>4170</v>
      </c>
      <c r="G1205" s="2">
        <v>17015</v>
      </c>
      <c r="H1205" s="1" t="str">
        <f>HYPERLINK("https://www.insiel.it/cms/societa-trasparente/09-bandi-di-gara-e-contratti/Atti_amministrazioni_aggiudicatrici/index_ori.html?pCig=YDC337977D","Atti della procedura")</f>
        <v>Atti della procedura</v>
      </c>
    </row>
    <row r="1206" spans="2:8" ht="30" x14ac:dyDescent="0.25">
      <c r="B1206" s="1" t="s">
        <v>4171</v>
      </c>
      <c r="C1206" s="1" t="s">
        <v>78</v>
      </c>
      <c r="D1206" s="1" t="s">
        <v>79</v>
      </c>
      <c r="E1206" s="1" t="s">
        <v>79</v>
      </c>
      <c r="F1206" s="1" t="s">
        <v>4172</v>
      </c>
      <c r="G1206" s="2">
        <v>1030.8399999999999</v>
      </c>
      <c r="H1206" s="1" t="str">
        <f>HYPERLINK("https://www.insiel.it/cms/societa-trasparente/09-bandi-di-gara-e-contratti/Atti_amministrazioni_aggiudicatrici/index_ori.html?pCig=NO","Atti della procedura")</f>
        <v>Atti della procedura</v>
      </c>
    </row>
    <row r="1207" spans="2:8" ht="45" x14ac:dyDescent="0.25">
      <c r="B1207" s="1" t="s">
        <v>4173</v>
      </c>
      <c r="C1207" s="1" t="s">
        <v>4174</v>
      </c>
      <c r="D1207" s="1" t="s">
        <v>63</v>
      </c>
      <c r="E1207" s="1" t="s">
        <v>63</v>
      </c>
      <c r="F1207" s="1" t="s">
        <v>4175</v>
      </c>
      <c r="G1207" s="2">
        <v>800</v>
      </c>
      <c r="H1207" s="1" t="str">
        <f>HYPERLINK("https://www.insiel.it/cms/societa-trasparente/09-bandi-di-gara-e-contratti/Atti_amministrazioni_aggiudicatrici/index_ori.html?pCig=Y8F33711FB","Atti della procedura")</f>
        <v>Atti della procedura</v>
      </c>
    </row>
    <row r="1208" spans="2:8" ht="30" x14ac:dyDescent="0.25">
      <c r="B1208" s="1" t="s">
        <v>4176</v>
      </c>
      <c r="C1208" s="1" t="s">
        <v>4177</v>
      </c>
      <c r="D1208" s="1" t="s">
        <v>1378</v>
      </c>
      <c r="E1208" s="1" t="s">
        <v>1378</v>
      </c>
      <c r="F1208" s="1" t="s">
        <v>4178</v>
      </c>
      <c r="G1208" s="2">
        <v>62554</v>
      </c>
      <c r="H1208" s="1" t="str">
        <f>HYPERLINK("https://www.insiel.it/cms/societa-trasparente/09-bandi-di-gara-e-contratti/Atti_amministrazioni_aggiudicatrici/index_ori.html?pCig=8939343336","Atti della procedura")</f>
        <v>Atti della procedura</v>
      </c>
    </row>
    <row r="1209" spans="2:8" ht="60" x14ac:dyDescent="0.25">
      <c r="B1209" s="1" t="s">
        <v>4179</v>
      </c>
      <c r="C1209" s="1" t="s">
        <v>4180</v>
      </c>
      <c r="D1209" s="1" t="s">
        <v>841</v>
      </c>
      <c r="E1209" s="1" t="s">
        <v>841</v>
      </c>
      <c r="F1209" s="1" t="s">
        <v>4181</v>
      </c>
      <c r="G1209" s="2">
        <v>1531</v>
      </c>
      <c r="H1209" s="1" t="str">
        <f>HYPERLINK("https://www.insiel.it/cms/societa-trasparente/09-bandi-di-gara-e-contratti/Atti_amministrazioni_aggiudicatrici/index_ori.html?pCig=YE1337787B","Atti della procedura")</f>
        <v>Atti della procedura</v>
      </c>
    </row>
    <row r="1210" spans="2:8" ht="30" x14ac:dyDescent="0.25">
      <c r="B1210" s="1" t="s">
        <v>4182</v>
      </c>
      <c r="C1210" s="1" t="s">
        <v>4183</v>
      </c>
      <c r="D1210" s="1" t="s">
        <v>1015</v>
      </c>
      <c r="E1210" s="1" t="s">
        <v>1015</v>
      </c>
      <c r="F1210" s="1" t="s">
        <v>4184</v>
      </c>
      <c r="G1210" s="2">
        <v>24700</v>
      </c>
      <c r="H1210" s="1" t="str">
        <f>HYPERLINK("https://www.insiel.it/cms/societa-trasparente/09-bandi-di-gara-e-contratti/Atti_amministrazioni_aggiudicatrici/index_ori.html?pCig=YCE33669A7","Atti della procedura")</f>
        <v>Atti della procedura</v>
      </c>
    </row>
    <row r="1211" spans="2:8" ht="45" x14ac:dyDescent="0.25">
      <c r="B1211" s="1" t="s">
        <v>4185</v>
      </c>
      <c r="C1211" s="1" t="s">
        <v>4186</v>
      </c>
      <c r="D1211" s="1" t="s">
        <v>4187</v>
      </c>
      <c r="E1211" s="1" t="s">
        <v>4187</v>
      </c>
      <c r="F1211" s="1" t="s">
        <v>4188</v>
      </c>
      <c r="G1211" s="2">
        <v>9000</v>
      </c>
      <c r="H1211" s="1" t="str">
        <f>HYPERLINK("https://www.insiel.it/cms/societa-trasparente/09-bandi-di-gara-e-contratti/Atti_amministrazioni_aggiudicatrici/index_ori.html?pCig=Y93336413D","Atti della procedura")</f>
        <v>Atti della procedura</v>
      </c>
    </row>
    <row r="1212" spans="2:8" x14ac:dyDescent="0.25">
      <c r="B1212" s="1" t="s">
        <v>4189</v>
      </c>
      <c r="C1212" s="1" t="s">
        <v>4190</v>
      </c>
      <c r="D1212" s="1" t="s">
        <v>2359</v>
      </c>
      <c r="E1212" s="1" t="s">
        <v>2359</v>
      </c>
      <c r="F1212" s="1" t="s">
        <v>4191</v>
      </c>
      <c r="G1212" s="2">
        <v>6694</v>
      </c>
      <c r="H1212" s="1" t="str">
        <f>HYPERLINK("https://www.insiel.it/cms/societa-trasparente/09-bandi-di-gara-e-contratti/Atti_amministrazioni_aggiudicatrici/index_ori.html?pCig=Y1B336D25C","Atti della procedura")</f>
        <v>Atti della procedura</v>
      </c>
    </row>
    <row r="1213" spans="2:8" x14ac:dyDescent="0.25">
      <c r="B1213" s="1" t="s">
        <v>4192</v>
      </c>
      <c r="C1213" s="1" t="s">
        <v>4193</v>
      </c>
      <c r="D1213" s="1" t="s">
        <v>4194</v>
      </c>
      <c r="E1213" s="1" t="s">
        <v>4194</v>
      </c>
      <c r="F1213" s="1" t="s">
        <v>4195</v>
      </c>
      <c r="G1213" s="2">
        <v>1018.85</v>
      </c>
      <c r="H1213" s="1" t="str">
        <f>HYPERLINK("https://www.insiel.it/cms/societa-trasparente/09-bandi-di-gara-e-contratti/Atti_amministrazioni_aggiudicatrici/index_ori.html?pCig=YF9335D763","Atti della procedura")</f>
        <v>Atti della procedura</v>
      </c>
    </row>
    <row r="1214" spans="2:8" ht="30" x14ac:dyDescent="0.25">
      <c r="B1214" s="1" t="s">
        <v>4196</v>
      </c>
      <c r="C1214" s="1" t="s">
        <v>4197</v>
      </c>
      <c r="D1214" s="1" t="s">
        <v>882</v>
      </c>
      <c r="E1214" s="1" t="s">
        <v>882</v>
      </c>
      <c r="F1214" s="1" t="s">
        <v>4198</v>
      </c>
      <c r="G1214" s="2">
        <v>7600</v>
      </c>
      <c r="H1214" s="1" t="str">
        <f>HYPERLINK("https://www.insiel.it/cms/societa-trasparente/09-bandi-di-gara-e-contratti/Atti_amministrazioni_aggiudicatrici/index_ori.html?pCig=Y383353689","Atti della procedura")</f>
        <v>Atti della procedura</v>
      </c>
    </row>
    <row r="1215" spans="2:8" ht="30" x14ac:dyDescent="0.25">
      <c r="B1215" s="1" t="s">
        <v>4199</v>
      </c>
      <c r="C1215" s="1" t="s">
        <v>78</v>
      </c>
      <c r="D1215" s="1" t="s">
        <v>79</v>
      </c>
      <c r="E1215" s="1" t="s">
        <v>79</v>
      </c>
      <c r="F1215" s="1" t="s">
        <v>4200</v>
      </c>
      <c r="G1215" s="2">
        <v>1051.99</v>
      </c>
      <c r="H1215" s="1" t="str">
        <f>HYPERLINK("https://www.insiel.it/cms/societa-trasparente/09-bandi-di-gara-e-contratti/Atti_amministrazioni_aggiudicatrici/index_ori.html?pCig=NO","Atti della procedura")</f>
        <v>Atti della procedura</v>
      </c>
    </row>
    <row r="1216" spans="2:8" x14ac:dyDescent="0.25">
      <c r="B1216" s="1" t="s">
        <v>4201</v>
      </c>
      <c r="C1216" s="1" t="s">
        <v>4202</v>
      </c>
      <c r="D1216" s="1" t="s">
        <v>4203</v>
      </c>
      <c r="E1216" s="1" t="s">
        <v>4203</v>
      </c>
      <c r="F1216" s="1" t="s">
        <v>4204</v>
      </c>
      <c r="G1216" s="2">
        <v>20000</v>
      </c>
      <c r="H1216" s="1" t="str">
        <f>HYPERLINK("https://www.insiel.it/cms/societa-trasparente/09-bandi-di-gara-e-contratti/Atti_amministrazioni_aggiudicatrici/index_ori.html?pCig=Y94335CDD0","Atti della procedura")</f>
        <v>Atti della procedura</v>
      </c>
    </row>
    <row r="1217" spans="2:8" ht="45" x14ac:dyDescent="0.25">
      <c r="B1217" s="1" t="s">
        <v>4205</v>
      </c>
      <c r="C1217" s="1" t="s">
        <v>4206</v>
      </c>
      <c r="D1217" s="1" t="s">
        <v>75</v>
      </c>
      <c r="E1217" s="1" t="s">
        <v>75</v>
      </c>
      <c r="F1217" s="1" t="s">
        <v>4207</v>
      </c>
      <c r="G1217" s="2">
        <v>1728</v>
      </c>
      <c r="H1217" s="1" t="str">
        <f>HYPERLINK("https://www.insiel.it/cms/societa-trasparente/09-bandi-di-gara-e-contratti/Atti_amministrazioni_aggiudicatrici/index_ori.html?pCig=Y773361083","Atti della procedura")</f>
        <v>Atti della procedura</v>
      </c>
    </row>
    <row r="1218" spans="2:8" x14ac:dyDescent="0.25">
      <c r="B1218" s="1" t="s">
        <v>4208</v>
      </c>
      <c r="C1218" s="1" t="s">
        <v>4209</v>
      </c>
      <c r="D1218" s="1" t="s">
        <v>649</v>
      </c>
      <c r="E1218" s="1" t="s">
        <v>649</v>
      </c>
      <c r="F1218" s="1" t="s">
        <v>4210</v>
      </c>
      <c r="G1218" s="2">
        <v>89889.39</v>
      </c>
      <c r="H1218" s="1" t="str">
        <f>HYPERLINK("https://www.insiel.it/cms/societa-trasparente/09-bandi-di-gara-e-contratti/Atti_amministrazioni_aggiudicatrici/index_ori.html?pCig=8941787410","Atti della procedura")</f>
        <v>Atti della procedura</v>
      </c>
    </row>
    <row r="1219" spans="2:8" ht="30" x14ac:dyDescent="0.25">
      <c r="B1219" s="1" t="s">
        <v>4211</v>
      </c>
      <c r="C1219" s="1" t="s">
        <v>4212</v>
      </c>
      <c r="D1219" s="1" t="s">
        <v>19</v>
      </c>
      <c r="E1219" s="1" t="s">
        <v>19</v>
      </c>
      <c r="F1219" s="1" t="s">
        <v>20</v>
      </c>
      <c r="G1219" s="2">
        <v>39500</v>
      </c>
      <c r="H1219" s="1" t="str">
        <f>HYPERLINK("https://www.insiel.it/cms/societa-trasparente/09-bandi-di-gara-e-contratti/Atti_amministrazioni_aggiudicatrici/index_ori.html?pCig=Z2D335734D","Atti della procedura")</f>
        <v>Atti della procedura</v>
      </c>
    </row>
    <row r="1220" spans="2:8" ht="30" x14ac:dyDescent="0.25">
      <c r="B1220" s="1" t="s">
        <v>4213</v>
      </c>
      <c r="C1220" s="1" t="s">
        <v>4214</v>
      </c>
      <c r="D1220" s="1" t="s">
        <v>3372</v>
      </c>
      <c r="E1220" s="1" t="s">
        <v>3372</v>
      </c>
      <c r="F1220" s="1" t="s">
        <v>4215</v>
      </c>
      <c r="G1220" s="2">
        <v>39850</v>
      </c>
      <c r="H1220" s="1" t="str">
        <f>HYPERLINK("https://www.insiel.it/cms/societa-trasparente/09-bandi-di-gara-e-contratti/Atti_amministrazioni_aggiudicatrici/index_ori.html?pCig=YCA337A73A","Atti della procedura")</f>
        <v>Atti della procedura</v>
      </c>
    </row>
    <row r="1221" spans="2:8" x14ac:dyDescent="0.25">
      <c r="B1221" s="1" t="s">
        <v>4216</v>
      </c>
      <c r="C1221" s="1" t="s">
        <v>4217</v>
      </c>
      <c r="D1221" s="1" t="s">
        <v>649</v>
      </c>
      <c r="E1221" s="1" t="s">
        <v>649</v>
      </c>
      <c r="F1221" s="1" t="s">
        <v>4218</v>
      </c>
      <c r="G1221" s="2">
        <v>106364.69</v>
      </c>
      <c r="H1221" s="1" t="str">
        <f>HYPERLINK("https://www.insiel.it/cms/societa-trasparente/09-bandi-di-gara-e-contratti/Atti_amministrazioni_aggiudicatrici/index_ori.html?pCig=8937632F3C","Atti della procedura")</f>
        <v>Atti della procedura</v>
      </c>
    </row>
    <row r="1222" spans="2:8" ht="45" x14ac:dyDescent="0.25">
      <c r="B1222" s="1" t="s">
        <v>4219</v>
      </c>
      <c r="C1222" s="1" t="s">
        <v>4220</v>
      </c>
      <c r="D1222" s="1" t="s">
        <v>4221</v>
      </c>
      <c r="E1222" s="1" t="s">
        <v>4221</v>
      </c>
      <c r="F1222" s="1" t="s">
        <v>4222</v>
      </c>
      <c r="G1222" s="2">
        <v>117648</v>
      </c>
      <c r="H1222" s="1" t="str">
        <f>HYPERLINK("https://www.insiel.it/cms/societa-trasparente/09-bandi-di-gara-e-contratti/Atti_amministrazioni_aggiudicatrici/index_ori.html?pCig=893294536A","Atti della procedura")</f>
        <v>Atti della procedura</v>
      </c>
    </row>
    <row r="1223" spans="2:8" ht="30" x14ac:dyDescent="0.25">
      <c r="B1223" s="1" t="s">
        <v>4223</v>
      </c>
      <c r="C1223" s="1" t="s">
        <v>4224</v>
      </c>
      <c r="D1223" s="1" t="s">
        <v>4225</v>
      </c>
      <c r="E1223" s="1" t="s">
        <v>4225</v>
      </c>
      <c r="F1223" s="1" t="s">
        <v>4226</v>
      </c>
      <c r="G1223" s="2">
        <v>139.74</v>
      </c>
      <c r="H1223" s="1" t="str">
        <f>HYPERLINK("https://www.insiel.it/cms/societa-trasparente/09-bandi-di-gara-e-contratti/Atti_amministrazioni_aggiudicatrici/index_ori.html?pCig=Y203352D20","Atti della procedura")</f>
        <v>Atti della procedura</v>
      </c>
    </row>
    <row r="1224" spans="2:8" ht="30" x14ac:dyDescent="0.25">
      <c r="B1224" s="1" t="s">
        <v>4227</v>
      </c>
      <c r="C1224" s="1" t="s">
        <v>78</v>
      </c>
      <c r="D1224" s="1" t="s">
        <v>79</v>
      </c>
      <c r="E1224" s="1" t="s">
        <v>79</v>
      </c>
      <c r="F1224" s="1" t="s">
        <v>4228</v>
      </c>
      <c r="G1224" s="2">
        <v>967.42</v>
      </c>
      <c r="H1224" s="1" t="str">
        <f>HYPERLINK("https://www.insiel.it/cms/societa-trasparente/09-bandi-di-gara-e-contratti/Atti_amministrazioni_aggiudicatrici/index_ori.html?pCig=NO","Atti della procedura")</f>
        <v>Atti della procedura</v>
      </c>
    </row>
    <row r="1225" spans="2:8" ht="30" x14ac:dyDescent="0.25">
      <c r="B1225" s="1" t="s">
        <v>4229</v>
      </c>
      <c r="C1225" s="1" t="s">
        <v>78</v>
      </c>
      <c r="D1225" s="1" t="s">
        <v>79</v>
      </c>
      <c r="E1225" s="1" t="s">
        <v>79</v>
      </c>
      <c r="F1225" s="1" t="s">
        <v>4230</v>
      </c>
      <c r="G1225" s="2">
        <v>1009.7</v>
      </c>
      <c r="H1225" s="1" t="str">
        <f>HYPERLINK("https://www.insiel.it/cms/societa-trasparente/09-bandi-di-gara-e-contratti/Atti_amministrazioni_aggiudicatrici/index_ori.html?pCig=NO","Atti della procedura")</f>
        <v>Atti della procedura</v>
      </c>
    </row>
    <row r="1226" spans="2:8" ht="30" x14ac:dyDescent="0.25">
      <c r="B1226" s="1" t="s">
        <v>4231</v>
      </c>
      <c r="C1226" s="1" t="s">
        <v>4232</v>
      </c>
      <c r="D1226" s="1" t="s">
        <v>4233</v>
      </c>
      <c r="E1226" s="1" t="s">
        <v>4233</v>
      </c>
      <c r="F1226" s="1" t="s">
        <v>4234</v>
      </c>
      <c r="G1226" s="2">
        <v>178800</v>
      </c>
      <c r="H1226" s="1" t="str">
        <f>HYPERLINK("https://www.insiel.it/cms/societa-trasparente/09-bandi-di-gara-e-contratti/Atti_amministrazioni_aggiudicatrici/index_ori.html?pCig=8932043B0D","Atti della procedura")</f>
        <v>Atti della procedura</v>
      </c>
    </row>
    <row r="1227" spans="2:8" ht="30" x14ac:dyDescent="0.25">
      <c r="B1227" s="1" t="s">
        <v>4235</v>
      </c>
      <c r="C1227" s="1" t="s">
        <v>4236</v>
      </c>
      <c r="D1227" s="1" t="s">
        <v>2490</v>
      </c>
      <c r="E1227" s="1" t="s">
        <v>2490</v>
      </c>
      <c r="F1227" s="1" t="s">
        <v>4237</v>
      </c>
      <c r="G1227" s="2">
        <v>3000</v>
      </c>
      <c r="H1227" s="1" t="str">
        <f>HYPERLINK("https://www.insiel.it/cms/societa-trasparente/09-bandi-di-gara-e-contratti/Atti_amministrazioni_aggiudicatrici/index_ori.html?pCig=YCF33544C3","Atti della procedura")</f>
        <v>Atti della procedura</v>
      </c>
    </row>
    <row r="1228" spans="2:8" x14ac:dyDescent="0.25">
      <c r="B1228" s="1" t="s">
        <v>4238</v>
      </c>
      <c r="C1228" s="1" t="s">
        <v>4239</v>
      </c>
      <c r="D1228" s="1" t="s">
        <v>123</v>
      </c>
      <c r="E1228" s="1" t="s">
        <v>123</v>
      </c>
      <c r="F1228" s="1" t="s">
        <v>4240</v>
      </c>
      <c r="G1228" s="2">
        <v>180</v>
      </c>
      <c r="H1228" s="1" t="str">
        <f>HYPERLINK("https://www.insiel.it/cms/societa-trasparente/09-bandi-di-gara-e-contratti/Atti_amministrazioni_aggiudicatrici/index_ori.html?pCig=Y4F335AF73","Atti della procedura")</f>
        <v>Atti della procedura</v>
      </c>
    </row>
    <row r="1229" spans="2:8" ht="30" x14ac:dyDescent="0.25">
      <c r="B1229" s="1" t="s">
        <v>4241</v>
      </c>
      <c r="C1229" s="1" t="s">
        <v>4242</v>
      </c>
      <c r="D1229" s="1" t="s">
        <v>19</v>
      </c>
      <c r="E1229" s="1" t="s">
        <v>19</v>
      </c>
      <c r="F1229" s="1" t="s">
        <v>20</v>
      </c>
      <c r="G1229" s="2">
        <v>39000</v>
      </c>
      <c r="H1229" s="1" t="str">
        <f>HYPERLINK("https://www.insiel.it/cms/societa-trasparente/09-bandi-di-gara-e-contratti/Atti_amministrazioni_aggiudicatrici/index_ori.html?pCig=Z7D334F8BC","Atti della procedura")</f>
        <v>Atti della procedura</v>
      </c>
    </row>
    <row r="1230" spans="2:8" ht="30" x14ac:dyDescent="0.25">
      <c r="B1230" s="1" t="s">
        <v>4243</v>
      </c>
      <c r="C1230" s="1" t="s">
        <v>4244</v>
      </c>
      <c r="D1230" s="1" t="s">
        <v>4245</v>
      </c>
      <c r="E1230" s="1" t="s">
        <v>4245</v>
      </c>
      <c r="F1230" s="1" t="s">
        <v>4246</v>
      </c>
      <c r="G1230" s="2">
        <v>1520</v>
      </c>
      <c r="H1230" s="1" t="str">
        <f>HYPERLINK("https://www.insiel.it/cms/societa-trasparente/09-bandi-di-gara-e-contratti/Atti_amministrazioni_aggiudicatrici/index_ori.html?pCig=YB6334D909","Atti della procedura")</f>
        <v>Atti della procedura</v>
      </c>
    </row>
    <row r="1231" spans="2:8" ht="30" x14ac:dyDescent="0.25">
      <c r="B1231" s="1" t="s">
        <v>4247</v>
      </c>
      <c r="C1231" s="1" t="s">
        <v>4248</v>
      </c>
      <c r="D1231" s="1" t="s">
        <v>1343</v>
      </c>
      <c r="E1231" s="1" t="s">
        <v>1343</v>
      </c>
      <c r="F1231" s="1" t="s">
        <v>4249</v>
      </c>
      <c r="G1231" s="2">
        <v>36700</v>
      </c>
      <c r="H1231" s="1" t="str">
        <f>HYPERLINK("https://www.insiel.it/cms/societa-trasparente/09-bandi-di-gara-e-contratti/Atti_amministrazioni_aggiudicatrici/index_ori.html?pCig=YE2334A239","Atti della procedura")</f>
        <v>Atti della procedura</v>
      </c>
    </row>
    <row r="1232" spans="2:8" x14ac:dyDescent="0.25">
      <c r="B1232" s="1" t="s">
        <v>4250</v>
      </c>
      <c r="C1232" s="1" t="s">
        <v>4251</v>
      </c>
      <c r="D1232" s="1" t="s">
        <v>3551</v>
      </c>
      <c r="E1232" s="1" t="s">
        <v>3551</v>
      </c>
      <c r="F1232" s="1" t="s">
        <v>4252</v>
      </c>
      <c r="G1232" s="2">
        <v>2193</v>
      </c>
      <c r="H1232" s="1" t="str">
        <f>HYPERLINK("https://www.insiel.it/cms/societa-trasparente/09-bandi-di-gara-e-contratti/Atti_amministrazioni_aggiudicatrici/index_ori.html?pCig=YA53345308","Atti della procedura")</f>
        <v>Atti della procedura</v>
      </c>
    </row>
    <row r="1233" spans="2:8" ht="30" x14ac:dyDescent="0.25">
      <c r="B1233" s="1" t="s">
        <v>4253</v>
      </c>
      <c r="C1233" s="1" t="s">
        <v>4254</v>
      </c>
      <c r="D1233" s="1" t="s">
        <v>4255</v>
      </c>
      <c r="E1233" s="1" t="s">
        <v>4255</v>
      </c>
      <c r="F1233" s="1" t="s">
        <v>4256</v>
      </c>
      <c r="G1233" s="2">
        <v>11026.77</v>
      </c>
      <c r="H1233" s="1" t="str">
        <f>HYPERLINK("https://www.insiel.it/cms/societa-trasparente/09-bandi-di-gara-e-contratti/Atti_amministrazioni_aggiudicatrici/index_ori.html?pCig=Y713344213","Atti della procedura")</f>
        <v>Atti della procedura</v>
      </c>
    </row>
    <row r="1234" spans="2:8" ht="45" x14ac:dyDescent="0.25">
      <c r="B1234" s="1" t="s">
        <v>4257</v>
      </c>
      <c r="C1234" s="1" t="s">
        <v>4258</v>
      </c>
      <c r="D1234" s="1" t="s">
        <v>2898</v>
      </c>
      <c r="E1234" s="1" t="s">
        <v>2898</v>
      </c>
      <c r="F1234" s="1" t="s">
        <v>4259</v>
      </c>
      <c r="G1234" s="2">
        <v>24000</v>
      </c>
      <c r="H1234" s="1" t="str">
        <f>HYPERLINK("https://www.insiel.it/cms/societa-trasparente/09-bandi-di-gara-e-contratti/Atti_amministrazioni_aggiudicatrici/index_ori.html?pCig=Y6E3343B62","Atti della procedura")</f>
        <v>Atti della procedura</v>
      </c>
    </row>
    <row r="1235" spans="2:8" x14ac:dyDescent="0.25">
      <c r="B1235" s="1" t="s">
        <v>4260</v>
      </c>
      <c r="C1235" s="1" t="s">
        <v>4261</v>
      </c>
      <c r="D1235" s="1" t="s">
        <v>649</v>
      </c>
      <c r="E1235" s="1" t="s">
        <v>649</v>
      </c>
      <c r="F1235" s="1" t="s">
        <v>4262</v>
      </c>
      <c r="G1235" s="2">
        <v>1052.9100000000001</v>
      </c>
      <c r="H1235" s="1" t="str">
        <f>HYPERLINK("https://www.insiel.it/cms/societa-trasparente/09-bandi-di-gara-e-contratti/Atti_amministrazioni_aggiudicatrici/index_ori.html?pCig=YCB3361581","Atti della procedura")</f>
        <v>Atti della procedura</v>
      </c>
    </row>
    <row r="1236" spans="2:8" ht="45" x14ac:dyDescent="0.25">
      <c r="B1236" s="1" t="s">
        <v>4263</v>
      </c>
      <c r="C1236" s="1" t="s">
        <v>4264</v>
      </c>
      <c r="D1236" s="1" t="s">
        <v>4265</v>
      </c>
      <c r="E1236" s="1" t="s">
        <v>814</v>
      </c>
      <c r="F1236" s="1" t="s">
        <v>4266</v>
      </c>
      <c r="G1236" s="2">
        <v>7800</v>
      </c>
      <c r="H1236" s="1" t="str">
        <f>HYPERLINK("https://www.insiel.it/cms/societa-trasparente/09-bandi-di-gara-e-contratti/Atti_amministrazioni_aggiudicatrici/index_ori.html?pCig=YAB334249B","Atti della procedura")</f>
        <v>Atti della procedura</v>
      </c>
    </row>
    <row r="1237" spans="2:8" x14ac:dyDescent="0.25">
      <c r="B1237" s="1" t="s">
        <v>4267</v>
      </c>
      <c r="C1237" s="1" t="s">
        <v>4268</v>
      </c>
      <c r="D1237" s="1" t="s">
        <v>2546</v>
      </c>
      <c r="E1237" s="1" t="s">
        <v>2546</v>
      </c>
      <c r="F1237" s="1" t="s">
        <v>4269</v>
      </c>
      <c r="G1237" s="2">
        <v>8260</v>
      </c>
      <c r="H1237" s="1" t="str">
        <f>HYPERLINK("https://www.insiel.it/cms/societa-trasparente/09-bandi-di-gara-e-contratti/Atti_amministrazioni_aggiudicatrici/index_ori.html?pCig=Y503342C6F","Atti della procedura")</f>
        <v>Atti della procedura</v>
      </c>
    </row>
    <row r="1238" spans="2:8" x14ac:dyDescent="0.25">
      <c r="B1238" s="1" t="s">
        <v>4270</v>
      </c>
      <c r="C1238" s="1" t="s">
        <v>4271</v>
      </c>
      <c r="D1238" s="1" t="s">
        <v>997</v>
      </c>
      <c r="E1238" s="1" t="s">
        <v>997</v>
      </c>
      <c r="F1238" s="1" t="s">
        <v>4272</v>
      </c>
      <c r="G1238" s="2">
        <v>898.26</v>
      </c>
      <c r="H1238" s="1" t="str">
        <f>HYPERLINK("https://www.insiel.it/cms/societa-trasparente/09-bandi-di-gara-e-contratti/Atti_amministrazioni_aggiudicatrici/index_ori.html?pCig=Y15334216F","Atti della procedura")</f>
        <v>Atti della procedura</v>
      </c>
    </row>
    <row r="1239" spans="2:8" ht="30" x14ac:dyDescent="0.25">
      <c r="B1239" s="1" t="s">
        <v>4273</v>
      </c>
      <c r="C1239" s="1" t="s">
        <v>4274</v>
      </c>
      <c r="D1239" s="1" t="s">
        <v>1199</v>
      </c>
      <c r="E1239" s="1" t="s">
        <v>1199</v>
      </c>
      <c r="F1239" s="1" t="s">
        <v>4275</v>
      </c>
      <c r="G1239" s="2">
        <v>880</v>
      </c>
      <c r="H1239" s="1" t="str">
        <f>HYPERLINK("https://www.insiel.it/cms/societa-trasparente/09-bandi-di-gara-e-contratti/Atti_amministrazioni_aggiudicatrici/index_ori.html?pCig=Y3A333F771","Atti della procedura")</f>
        <v>Atti della procedura</v>
      </c>
    </row>
    <row r="1240" spans="2:8" ht="30" x14ac:dyDescent="0.25">
      <c r="B1240" s="1" t="s">
        <v>4276</v>
      </c>
      <c r="C1240" s="1" t="s">
        <v>4277</v>
      </c>
      <c r="D1240" s="1" t="s">
        <v>4278</v>
      </c>
      <c r="E1240" s="1" t="s">
        <v>4279</v>
      </c>
      <c r="F1240" s="1" t="s">
        <v>4280</v>
      </c>
      <c r="G1240" s="2">
        <v>13147.64</v>
      </c>
      <c r="H1240" s="1" t="str">
        <f>HYPERLINK("https://www.insiel.it/cms/societa-trasparente/09-bandi-di-gara-e-contratti/Atti_amministrazioni_aggiudicatrici/index_ori.html?pCig=Y783348E7A","Atti della procedura")</f>
        <v>Atti della procedura</v>
      </c>
    </row>
    <row r="1241" spans="2:8" x14ac:dyDescent="0.25">
      <c r="B1241" s="1" t="s">
        <v>4281</v>
      </c>
      <c r="C1241" s="1" t="s">
        <v>4282</v>
      </c>
      <c r="D1241" s="1" t="s">
        <v>115</v>
      </c>
      <c r="E1241" s="1" t="s">
        <v>115</v>
      </c>
      <c r="F1241" s="1" t="s">
        <v>4283</v>
      </c>
      <c r="G1241" s="2">
        <v>1056.8499999999999</v>
      </c>
      <c r="H1241" s="1" t="str">
        <f>HYPERLINK("https://www.insiel.it/cms/societa-trasparente/09-bandi-di-gara-e-contratti/Atti_amministrazioni_aggiudicatrici/index_ori.html?pCig=Y64333ED31","Atti della procedura")</f>
        <v>Atti della procedura</v>
      </c>
    </row>
    <row r="1242" spans="2:8" ht="30" x14ac:dyDescent="0.25">
      <c r="B1242" s="1" t="s">
        <v>4284</v>
      </c>
      <c r="C1242" s="1" t="s">
        <v>4285</v>
      </c>
      <c r="D1242" s="1" t="s">
        <v>901</v>
      </c>
      <c r="E1242" s="1" t="s">
        <v>901</v>
      </c>
      <c r="F1242" s="1" t="s">
        <v>4286</v>
      </c>
      <c r="G1242" s="2">
        <v>721</v>
      </c>
      <c r="H1242" s="1" t="str">
        <f>HYPERLINK("https://www.insiel.it/cms/societa-trasparente/09-bandi-di-gara-e-contratti/Atti_amministrazioni_aggiudicatrici/index_ori.html?pCig=YF93341A41","Atti della procedura")</f>
        <v>Atti della procedura</v>
      </c>
    </row>
    <row r="1243" spans="2:8" x14ac:dyDescent="0.25">
      <c r="B1243" s="1" t="s">
        <v>4287</v>
      </c>
      <c r="C1243" s="1" t="s">
        <v>4288</v>
      </c>
      <c r="D1243" s="1" t="s">
        <v>123</v>
      </c>
      <c r="E1243" s="1" t="s">
        <v>123</v>
      </c>
      <c r="F1243" s="1" t="s">
        <v>4289</v>
      </c>
      <c r="G1243" s="2">
        <v>961.96</v>
      </c>
      <c r="H1243" s="1" t="str">
        <f>HYPERLINK("https://www.insiel.it/cms/societa-trasparente/09-bandi-di-gara-e-contratti/Atti_amministrazioni_aggiudicatrici/index_ori.html?pCig=Y10333C000","Atti della procedura")</f>
        <v>Atti della procedura</v>
      </c>
    </row>
    <row r="1244" spans="2:8" x14ac:dyDescent="0.25">
      <c r="B1244" s="1" t="s">
        <v>4290</v>
      </c>
      <c r="C1244" s="1" t="s">
        <v>4291</v>
      </c>
      <c r="D1244" s="1" t="s">
        <v>649</v>
      </c>
      <c r="E1244" s="1" t="s">
        <v>649</v>
      </c>
      <c r="F1244" s="1" t="s">
        <v>4292</v>
      </c>
      <c r="G1244" s="2">
        <v>4032</v>
      </c>
      <c r="H1244" s="1" t="str">
        <f>HYPERLINK("https://www.insiel.it/cms/societa-trasparente/09-bandi-di-gara-e-contratti/Atti_amministrazioni_aggiudicatrici/index_ori.html?pCig=Y133337E23","Atti della procedura")</f>
        <v>Atti della procedura</v>
      </c>
    </row>
    <row r="1245" spans="2:8" x14ac:dyDescent="0.25">
      <c r="B1245" s="1" t="s">
        <v>4293</v>
      </c>
      <c r="C1245" s="1" t="s">
        <v>4294</v>
      </c>
      <c r="D1245" s="1" t="s">
        <v>1378</v>
      </c>
      <c r="E1245" s="1" t="s">
        <v>1378</v>
      </c>
      <c r="F1245" s="1" t="s">
        <v>4295</v>
      </c>
      <c r="G1245" s="2">
        <v>705</v>
      </c>
      <c r="H1245" s="1" t="str">
        <f>HYPERLINK("https://www.insiel.it/cms/societa-trasparente/09-bandi-di-gara-e-contratti/Atti_amministrazioni_aggiudicatrici/index_ori.html?pCig=YA533364C7","Atti della procedura")</f>
        <v>Atti della procedura</v>
      </c>
    </row>
    <row r="1246" spans="2:8" x14ac:dyDescent="0.25">
      <c r="B1246" s="1" t="s">
        <v>4296</v>
      </c>
      <c r="C1246" s="1" t="s">
        <v>4297</v>
      </c>
      <c r="D1246" s="1" t="s">
        <v>292</v>
      </c>
      <c r="E1246" s="1" t="s">
        <v>292</v>
      </c>
      <c r="F1246" s="1" t="s">
        <v>4298</v>
      </c>
      <c r="G1246" s="2">
        <v>107500</v>
      </c>
      <c r="H1246" s="1" t="str">
        <f>HYPERLINK("https://www.insiel.it/cms/societa-trasparente/09-bandi-di-gara-e-contratti/Atti_amministrazioni_aggiudicatrici/index_ori.html?pCig=8920031272","Atti della procedura")</f>
        <v>Atti della procedura</v>
      </c>
    </row>
    <row r="1247" spans="2:8" ht="45" x14ac:dyDescent="0.25">
      <c r="B1247" s="1" t="s">
        <v>4299</v>
      </c>
      <c r="C1247" s="1" t="s">
        <v>4300</v>
      </c>
      <c r="D1247" s="1" t="s">
        <v>4301</v>
      </c>
      <c r="E1247" s="1" t="s">
        <v>4301</v>
      </c>
      <c r="F1247" s="1" t="s">
        <v>4302</v>
      </c>
      <c r="G1247" s="2">
        <v>5000</v>
      </c>
      <c r="H1247" s="1" t="str">
        <f>HYPERLINK("https://www.insiel.it/cms/societa-trasparente/09-bandi-di-gara-e-contratti/Atti_amministrazioni_aggiudicatrici/index_ori.html?pCig=Y163331609","Atti della procedura")</f>
        <v>Atti della procedura</v>
      </c>
    </row>
    <row r="1248" spans="2:8" x14ac:dyDescent="0.25">
      <c r="B1248" s="1" t="s">
        <v>4303</v>
      </c>
      <c r="C1248" s="1" t="s">
        <v>4304</v>
      </c>
      <c r="D1248" s="1" t="s">
        <v>145</v>
      </c>
      <c r="E1248" s="1" t="s">
        <v>145</v>
      </c>
      <c r="F1248" s="1" t="s">
        <v>2025</v>
      </c>
      <c r="G1248" s="2">
        <v>1500</v>
      </c>
      <c r="H1248" s="1" t="str">
        <f>HYPERLINK("https://www.insiel.it/cms/societa-trasparente/09-bandi-di-gara-e-contratti/Atti_amministrazioni_aggiudicatrici/index_ori.html?pCig=Y85332C81A","Atti della procedura")</f>
        <v>Atti della procedura</v>
      </c>
    </row>
    <row r="1249" spans="2:8" x14ac:dyDescent="0.25">
      <c r="B1249" s="1" t="s">
        <v>4305</v>
      </c>
      <c r="C1249" s="1" t="s">
        <v>4306</v>
      </c>
      <c r="D1249" s="1" t="s">
        <v>401</v>
      </c>
      <c r="E1249" s="1" t="s">
        <v>401</v>
      </c>
      <c r="F1249" s="1" t="s">
        <v>4307</v>
      </c>
      <c r="G1249" s="2">
        <v>20000</v>
      </c>
      <c r="H1249" s="1" t="str">
        <f>HYPERLINK("https://www.insiel.it/cms/societa-trasparente/09-bandi-di-gara-e-contratti/Atti_amministrazioni_aggiudicatrici/index_ori.html?pCig=Y4E334B81A","Atti della procedura")</f>
        <v>Atti della procedura</v>
      </c>
    </row>
    <row r="1250" spans="2:8" ht="30" x14ac:dyDescent="0.25">
      <c r="B1250" s="1" t="s">
        <v>4308</v>
      </c>
      <c r="C1250" s="1" t="s">
        <v>78</v>
      </c>
      <c r="D1250" s="1" t="s">
        <v>1499</v>
      </c>
      <c r="E1250" s="1" t="s">
        <v>1499</v>
      </c>
      <c r="F1250" s="1" t="s">
        <v>4309</v>
      </c>
      <c r="G1250" s="2">
        <v>3000</v>
      </c>
      <c r="H1250" s="1" t="str">
        <f>HYPERLINK("https://www.insiel.it/cms/societa-trasparente/09-bandi-di-gara-e-contratti/Atti_amministrazioni_aggiudicatrici/index_ori.html?pCig=NO","Atti della procedura")</f>
        <v>Atti della procedura</v>
      </c>
    </row>
    <row r="1251" spans="2:8" ht="45" x14ac:dyDescent="0.25">
      <c r="B1251" s="1" t="s">
        <v>4310</v>
      </c>
      <c r="C1251" s="1" t="s">
        <v>4311</v>
      </c>
      <c r="D1251" s="1" t="s">
        <v>3480</v>
      </c>
      <c r="E1251" s="1" t="s">
        <v>3480</v>
      </c>
      <c r="F1251" s="1" t="s">
        <v>4312</v>
      </c>
      <c r="G1251" s="2">
        <v>300</v>
      </c>
      <c r="H1251" s="1" t="str">
        <f>HYPERLINK("https://www.insiel.it/cms/societa-trasparente/09-bandi-di-gara-e-contratti/Atti_amministrazioni_aggiudicatrici/index_ori.html?pCig=Y543323979","Atti della procedura")</f>
        <v>Atti della procedura</v>
      </c>
    </row>
    <row r="1252" spans="2:8" x14ac:dyDescent="0.25">
      <c r="B1252" s="1" t="s">
        <v>4313</v>
      </c>
      <c r="C1252" s="1" t="s">
        <v>4314</v>
      </c>
      <c r="D1252" s="1" t="s">
        <v>1939</v>
      </c>
      <c r="E1252" s="1" t="s">
        <v>1939</v>
      </c>
      <c r="F1252" s="1" t="s">
        <v>4315</v>
      </c>
      <c r="G1252" s="2">
        <v>7668.97</v>
      </c>
      <c r="H1252" s="1" t="str">
        <f>HYPERLINK("https://www.insiel.it/cms/societa-trasparente/09-bandi-di-gara-e-contratti/Atti_amministrazioni_aggiudicatrici/index_ori.html?pCig=Y8433A9BE9","Atti della procedura")</f>
        <v>Atti della procedura</v>
      </c>
    </row>
    <row r="1253" spans="2:8" x14ac:dyDescent="0.25">
      <c r="B1253" s="1" t="s">
        <v>4316</v>
      </c>
      <c r="C1253" s="1" t="s">
        <v>4317</v>
      </c>
      <c r="D1253" s="1" t="s">
        <v>4318</v>
      </c>
      <c r="E1253" s="1" t="s">
        <v>4318</v>
      </c>
      <c r="F1253" s="1" t="s">
        <v>4319</v>
      </c>
      <c r="G1253" s="2">
        <v>130.72999999999999</v>
      </c>
      <c r="H1253" s="1" t="str">
        <f>HYPERLINK("https://www.insiel.it/cms/societa-trasparente/09-bandi-di-gara-e-contratti/Atti_amministrazioni_aggiudicatrici/index_ori.html?pCig=Y4D332784C","Atti della procedura")</f>
        <v>Atti della procedura</v>
      </c>
    </row>
    <row r="1254" spans="2:8" ht="30" x14ac:dyDescent="0.25">
      <c r="B1254" s="1" t="s">
        <v>4320</v>
      </c>
      <c r="C1254" s="1" t="s">
        <v>4321</v>
      </c>
      <c r="D1254" s="1" t="s">
        <v>4322</v>
      </c>
      <c r="E1254" s="1" t="s">
        <v>296</v>
      </c>
      <c r="F1254" s="1" t="s">
        <v>4323</v>
      </c>
      <c r="G1254" s="2">
        <v>7830</v>
      </c>
      <c r="H1254" s="1" t="str">
        <f>HYPERLINK("https://www.insiel.it/cms/societa-trasparente/09-bandi-di-gara-e-contratti/Atti_amministrazioni_aggiudicatrici/index_ori.html?pCig=Y9A331CAEB","Atti della procedura")</f>
        <v>Atti della procedura</v>
      </c>
    </row>
    <row r="1255" spans="2:8" ht="30" x14ac:dyDescent="0.25">
      <c r="B1255" s="1" t="s">
        <v>4324</v>
      </c>
      <c r="C1255" s="1" t="s">
        <v>4325</v>
      </c>
      <c r="D1255" s="1" t="s">
        <v>1271</v>
      </c>
      <c r="E1255" s="1" t="s">
        <v>1271</v>
      </c>
      <c r="F1255" s="1" t="s">
        <v>4326</v>
      </c>
      <c r="G1255" s="2">
        <v>411.59</v>
      </c>
      <c r="H1255" s="1" t="str">
        <f>HYPERLINK("https://www.insiel.it/cms/societa-trasparente/09-bandi-di-gara-e-contratti/Atti_amministrazioni_aggiudicatrici/index_ori.html?pCig=YE0335456C","Atti della procedura")</f>
        <v>Atti della procedura</v>
      </c>
    </row>
    <row r="1256" spans="2:8" ht="60" x14ac:dyDescent="0.25">
      <c r="B1256" s="1" t="s">
        <v>4327</v>
      </c>
      <c r="C1256" s="1" t="s">
        <v>4328</v>
      </c>
      <c r="D1256" s="1" t="s">
        <v>4329</v>
      </c>
      <c r="E1256" s="1" t="s">
        <v>4329</v>
      </c>
      <c r="F1256" s="1" t="s">
        <v>4330</v>
      </c>
      <c r="G1256" s="2">
        <v>4000</v>
      </c>
      <c r="H1256" s="1" t="str">
        <f>HYPERLINK("https://www.insiel.it/cms/societa-trasparente/09-bandi-di-gara-e-contratti/Atti_amministrazioni_aggiudicatrici/index_ori.html?pCig=Y23332952D","Atti della procedura")</f>
        <v>Atti della procedura</v>
      </c>
    </row>
    <row r="1257" spans="2:8" x14ac:dyDescent="0.25">
      <c r="B1257" s="1" t="s">
        <v>4331</v>
      </c>
      <c r="C1257" s="1" t="s">
        <v>4332</v>
      </c>
      <c r="D1257" s="1" t="s">
        <v>547</v>
      </c>
      <c r="E1257" s="1" t="s">
        <v>547</v>
      </c>
      <c r="F1257" s="1" t="s">
        <v>4333</v>
      </c>
      <c r="G1257" s="2">
        <v>83.6</v>
      </c>
      <c r="H1257" s="1" t="str">
        <f>HYPERLINK("https://www.insiel.it/cms/societa-trasparente/09-bandi-di-gara-e-contratti/Atti_amministrazioni_aggiudicatrici/index_ori.html?pCig=YF9331F531","Atti della procedura")</f>
        <v>Atti della procedura</v>
      </c>
    </row>
    <row r="1258" spans="2:8" ht="30" x14ac:dyDescent="0.25">
      <c r="B1258" s="1" t="s">
        <v>4334</v>
      </c>
      <c r="C1258" s="1" t="s">
        <v>4335</v>
      </c>
      <c r="D1258" s="1" t="s">
        <v>4336</v>
      </c>
      <c r="E1258" s="1" t="s">
        <v>4336</v>
      </c>
      <c r="F1258" s="1" t="s">
        <v>4337</v>
      </c>
      <c r="G1258" s="2">
        <v>3960</v>
      </c>
      <c r="H1258" s="1" t="str">
        <f>HYPERLINK("https://www.insiel.it/cms/societa-trasparente/09-bandi-di-gara-e-contratti/Atti_amministrazioni_aggiudicatrici/index_ori.html?pCig=YD0330BC28","Atti della procedura")</f>
        <v>Atti della procedura</v>
      </c>
    </row>
    <row r="1259" spans="2:8" ht="30" x14ac:dyDescent="0.25">
      <c r="B1259" s="1" t="s">
        <v>4338</v>
      </c>
      <c r="C1259" s="1" t="s">
        <v>78</v>
      </c>
      <c r="D1259" s="1" t="s">
        <v>79</v>
      </c>
      <c r="E1259" s="1" t="s">
        <v>79</v>
      </c>
      <c r="F1259" s="1" t="s">
        <v>4339</v>
      </c>
      <c r="G1259" s="2">
        <v>1051.99</v>
      </c>
      <c r="H1259" s="1" t="str">
        <f>HYPERLINK("https://www.insiel.it/cms/societa-trasparente/09-bandi-di-gara-e-contratti/Atti_amministrazioni_aggiudicatrici/index_ori.html?pCig=NO","Atti della procedura")</f>
        <v>Atti della procedura</v>
      </c>
    </row>
    <row r="1260" spans="2:8" ht="45" x14ac:dyDescent="0.25">
      <c r="B1260" s="1" t="s">
        <v>4340</v>
      </c>
      <c r="C1260" s="1" t="s">
        <v>4341</v>
      </c>
      <c r="D1260" s="1" t="s">
        <v>46</v>
      </c>
      <c r="E1260" s="1" t="s">
        <v>46</v>
      </c>
      <c r="F1260" s="1" t="s">
        <v>4342</v>
      </c>
      <c r="G1260" s="2">
        <v>34190</v>
      </c>
      <c r="H1260" s="1" t="str">
        <f>HYPERLINK("https://www.insiel.it/cms/societa-trasparente/09-bandi-di-gara-e-contratti/Atti_amministrazioni_aggiudicatrici/index_ori.html?pCig=YE73316AFF","Atti della procedura")</f>
        <v>Atti della procedura</v>
      </c>
    </row>
    <row r="1261" spans="2:8" ht="45" x14ac:dyDescent="0.25">
      <c r="B1261" s="1" t="s">
        <v>4343</v>
      </c>
      <c r="C1261" s="1" t="s">
        <v>4344</v>
      </c>
      <c r="D1261" s="1" t="s">
        <v>4345</v>
      </c>
      <c r="E1261" s="1" t="s">
        <v>4345</v>
      </c>
      <c r="F1261" s="1" t="s">
        <v>4346</v>
      </c>
      <c r="G1261" s="2">
        <v>1950</v>
      </c>
      <c r="H1261" s="1" t="str">
        <f>HYPERLINK("https://www.insiel.it/cms/societa-trasparente/09-bandi-di-gara-e-contratti/Atti_amministrazioni_aggiudicatrici/index_ori.html?pCig=Y313316515","Atti della procedura")</f>
        <v>Atti della procedura</v>
      </c>
    </row>
    <row r="1262" spans="2:8" ht="30" x14ac:dyDescent="0.25">
      <c r="B1262" s="1" t="s">
        <v>4347</v>
      </c>
      <c r="C1262" s="1" t="s">
        <v>4348</v>
      </c>
      <c r="D1262" s="1" t="s">
        <v>929</v>
      </c>
      <c r="E1262" s="1" t="s">
        <v>929</v>
      </c>
      <c r="F1262" s="1" t="s">
        <v>4349</v>
      </c>
      <c r="G1262" s="2">
        <v>6740</v>
      </c>
      <c r="H1262" s="1" t="str">
        <f>HYPERLINK("https://www.insiel.it/cms/societa-trasparente/09-bandi-di-gara-e-contratti/Atti_amministrazioni_aggiudicatrici/index_ori.html?pCig=Y0733124D1","Atti della procedura")</f>
        <v>Atti della procedura</v>
      </c>
    </row>
    <row r="1263" spans="2:8" ht="45" x14ac:dyDescent="0.25">
      <c r="B1263" s="1" t="s">
        <v>4350</v>
      </c>
      <c r="C1263" s="1" t="s">
        <v>4351</v>
      </c>
      <c r="D1263" s="1" t="s">
        <v>75</v>
      </c>
      <c r="E1263" s="1" t="s">
        <v>75</v>
      </c>
      <c r="F1263" s="1" t="s">
        <v>4352</v>
      </c>
      <c r="G1263" s="2">
        <v>1488</v>
      </c>
      <c r="H1263" s="1" t="str">
        <f>HYPERLINK("https://www.insiel.it/cms/societa-trasparente/09-bandi-di-gara-e-contratti/Atti_amministrazioni_aggiudicatrici/index_ori.html?pCig=Y063314CBF","Atti della procedura")</f>
        <v>Atti della procedura</v>
      </c>
    </row>
    <row r="1264" spans="2:8" ht="30" x14ac:dyDescent="0.25">
      <c r="B1264" s="1" t="s">
        <v>4353</v>
      </c>
      <c r="C1264" s="1" t="s">
        <v>78</v>
      </c>
      <c r="D1264" s="1" t="s">
        <v>79</v>
      </c>
      <c r="E1264" s="1" t="s">
        <v>79</v>
      </c>
      <c r="F1264" s="1" t="s">
        <v>4354</v>
      </c>
      <c r="G1264" s="2">
        <v>967.42</v>
      </c>
      <c r="H1264" s="1" t="str">
        <f>HYPERLINK("https://www.insiel.it/cms/societa-trasparente/09-bandi-di-gara-e-contratti/Atti_amministrazioni_aggiudicatrici/index_ori.html?pCig=NO","Atti della procedura")</f>
        <v>Atti della procedura</v>
      </c>
    </row>
    <row r="1265" spans="2:8" ht="45" x14ac:dyDescent="0.25">
      <c r="B1265" s="1" t="s">
        <v>4355</v>
      </c>
      <c r="C1265" s="1" t="s">
        <v>4356</v>
      </c>
      <c r="D1265" s="1" t="s">
        <v>618</v>
      </c>
      <c r="E1265" s="1" t="s">
        <v>618</v>
      </c>
      <c r="F1265" s="1" t="s">
        <v>4357</v>
      </c>
      <c r="G1265" s="2">
        <v>950</v>
      </c>
      <c r="H1265" s="1" t="str">
        <f>HYPERLINK("https://www.insiel.it/cms/societa-trasparente/09-bandi-di-gara-e-contratti/Atti_amministrazioni_aggiudicatrici/index_ori.html?pCig=YC8330CCA1","Atti della procedura")</f>
        <v>Atti della procedura</v>
      </c>
    </row>
    <row r="1266" spans="2:8" ht="60" x14ac:dyDescent="0.25">
      <c r="B1266" s="1" t="s">
        <v>4358</v>
      </c>
      <c r="C1266" s="1" t="s">
        <v>4359</v>
      </c>
      <c r="D1266" s="1" t="s">
        <v>4360</v>
      </c>
      <c r="E1266" s="1" t="s">
        <v>4361</v>
      </c>
      <c r="F1266" s="1" t="s">
        <v>4362</v>
      </c>
      <c r="G1266" s="2">
        <v>23062.98</v>
      </c>
      <c r="H1266" s="1" t="str">
        <f>HYPERLINK("https://www.insiel.it/cms/societa-trasparente/09-bandi-di-gara-e-contratti/Atti_amministrazioni_aggiudicatrici/index_ori.html?pCig=Y303352F7A","Atti della procedura")</f>
        <v>Atti della procedura</v>
      </c>
    </row>
    <row r="1267" spans="2:8" ht="30" x14ac:dyDescent="0.25">
      <c r="B1267" s="1" t="s">
        <v>4363</v>
      </c>
      <c r="C1267" s="1" t="s">
        <v>4364</v>
      </c>
      <c r="D1267" s="1" t="s">
        <v>4365</v>
      </c>
      <c r="E1267" s="1" t="s">
        <v>4365</v>
      </c>
      <c r="F1267" s="1" t="s">
        <v>4366</v>
      </c>
      <c r="G1267" s="2">
        <v>2869.1</v>
      </c>
      <c r="H1267" s="1" t="str">
        <f>HYPERLINK("https://www.insiel.it/cms/societa-trasparente/09-bandi-di-gara-e-contratti/Atti_amministrazioni_aggiudicatrici/index_ori.html?pCig=Y703306483","Atti della procedura")</f>
        <v>Atti della procedura</v>
      </c>
    </row>
    <row r="1268" spans="2:8" x14ac:dyDescent="0.25">
      <c r="B1268" s="1" t="s">
        <v>4367</v>
      </c>
      <c r="C1268" s="1" t="s">
        <v>4368</v>
      </c>
      <c r="D1268" s="1" t="s">
        <v>4369</v>
      </c>
      <c r="E1268" s="1" t="s">
        <v>4369</v>
      </c>
      <c r="F1268" s="1" t="s">
        <v>4370</v>
      </c>
      <c r="G1268" s="2">
        <v>600</v>
      </c>
      <c r="H1268" s="1" t="str">
        <f>HYPERLINK("https://www.insiel.it/cms/societa-trasparente/09-bandi-di-gara-e-contratti/Atti_amministrazioni_aggiudicatrici/index_ori.html?pCig=Y6E33068E0","Atti della procedura")</f>
        <v>Atti della procedura</v>
      </c>
    </row>
    <row r="1269" spans="2:8" ht="30" x14ac:dyDescent="0.25">
      <c r="B1269" s="1" t="s">
        <v>4371</v>
      </c>
      <c r="C1269" s="1" t="s">
        <v>4372</v>
      </c>
      <c r="D1269" s="1" t="s">
        <v>4373</v>
      </c>
      <c r="E1269" s="1" t="s">
        <v>4373</v>
      </c>
      <c r="F1269" s="1" t="s">
        <v>4374</v>
      </c>
      <c r="G1269" s="2">
        <v>2600</v>
      </c>
      <c r="H1269" s="1" t="str">
        <f>HYPERLINK("https://www.insiel.it/cms/societa-trasparente/09-bandi-di-gara-e-contratti/Atti_amministrazioni_aggiudicatrici/index_ori.html?pCig=Y703306D56","Atti della procedura")</f>
        <v>Atti della procedura</v>
      </c>
    </row>
    <row r="1270" spans="2:8" ht="60" x14ac:dyDescent="0.25">
      <c r="B1270" s="1" t="s">
        <v>4375</v>
      </c>
      <c r="C1270" s="1" t="s">
        <v>4376</v>
      </c>
      <c r="D1270" s="1" t="s">
        <v>4098</v>
      </c>
      <c r="E1270" s="1" t="s">
        <v>4098</v>
      </c>
      <c r="F1270" s="1" t="s">
        <v>4377</v>
      </c>
      <c r="G1270" s="2">
        <v>600</v>
      </c>
      <c r="H1270" s="1" t="str">
        <f>HYPERLINK("https://www.insiel.it/cms/societa-trasparente/09-bandi-di-gara-e-contratti/Atti_amministrazioni_aggiudicatrici/index_ori.html?pCig=YC73305F87","Atti della procedura")</f>
        <v>Atti della procedura</v>
      </c>
    </row>
    <row r="1271" spans="2:8" ht="45" x14ac:dyDescent="0.25">
      <c r="B1271" s="1" t="s">
        <v>4378</v>
      </c>
      <c r="C1271" s="1" t="s">
        <v>4379</v>
      </c>
      <c r="D1271" s="1" t="s">
        <v>4380</v>
      </c>
      <c r="E1271" s="1" t="s">
        <v>4380</v>
      </c>
      <c r="F1271" s="1" t="s">
        <v>4381</v>
      </c>
      <c r="G1271" s="2">
        <v>129000</v>
      </c>
      <c r="H1271" s="1" t="str">
        <f>HYPERLINK("https://www.insiel.it/cms/societa-trasparente/09-bandi-di-gara-e-contratti/Atti_amministrazioni_aggiudicatrici/index_ori.html?pCig=890307169B","Atti della procedura")</f>
        <v>Atti della procedura</v>
      </c>
    </row>
    <row r="1272" spans="2:8" ht="30" x14ac:dyDescent="0.25">
      <c r="B1272" s="1" t="s">
        <v>4382</v>
      </c>
      <c r="C1272" s="1" t="s">
        <v>4383</v>
      </c>
      <c r="D1272" s="1" t="s">
        <v>530</v>
      </c>
      <c r="E1272" s="1" t="s">
        <v>530</v>
      </c>
      <c r="F1272" s="1" t="s">
        <v>4384</v>
      </c>
      <c r="G1272" s="2">
        <v>2900</v>
      </c>
      <c r="H1272" s="1" t="str">
        <f>HYPERLINK("https://www.insiel.it/cms/societa-trasparente/09-bandi-di-gara-e-contratti/Atti_amministrazioni_aggiudicatrici/index_ori.html?pCig=Y6A330777C","Atti della procedura")</f>
        <v>Atti della procedura</v>
      </c>
    </row>
    <row r="1273" spans="2:8" ht="45" x14ac:dyDescent="0.25">
      <c r="B1273" s="1" t="s">
        <v>4385</v>
      </c>
      <c r="C1273" s="1" t="s">
        <v>4386</v>
      </c>
      <c r="D1273" s="1" t="s">
        <v>75</v>
      </c>
      <c r="E1273" s="1" t="s">
        <v>75</v>
      </c>
      <c r="F1273" s="1" t="s">
        <v>4387</v>
      </c>
      <c r="G1273" s="2">
        <v>1728</v>
      </c>
      <c r="H1273" s="1" t="str">
        <f>HYPERLINK("https://www.insiel.it/cms/societa-trasparente/09-bandi-di-gara-e-contratti/Atti_amministrazioni_aggiudicatrici/index_ori.html?pCig=Y0032FAA6E","Atti della procedura")</f>
        <v>Atti della procedura</v>
      </c>
    </row>
    <row r="1274" spans="2:8" ht="45" x14ac:dyDescent="0.25">
      <c r="B1274" s="1" t="s">
        <v>4388</v>
      </c>
      <c r="C1274" s="1" t="s">
        <v>4389</v>
      </c>
      <c r="D1274" s="1" t="s">
        <v>75</v>
      </c>
      <c r="E1274" s="1" t="s">
        <v>75</v>
      </c>
      <c r="F1274" s="1" t="s">
        <v>4390</v>
      </c>
      <c r="G1274" s="2">
        <v>1488</v>
      </c>
      <c r="H1274" s="1" t="str">
        <f>HYPERLINK("https://www.insiel.it/cms/societa-trasparente/09-bandi-di-gara-e-contratti/Atti_amministrazioni_aggiudicatrici/index_ori.html?pCig=Y3E32FCDC5","Atti della procedura")</f>
        <v>Atti della procedura</v>
      </c>
    </row>
    <row r="1275" spans="2:8" ht="45" x14ac:dyDescent="0.25">
      <c r="B1275" s="1" t="s">
        <v>4391</v>
      </c>
      <c r="C1275" s="1" t="s">
        <v>4392</v>
      </c>
      <c r="D1275" s="1" t="s">
        <v>75</v>
      </c>
      <c r="E1275" s="1" t="s">
        <v>75</v>
      </c>
      <c r="F1275" s="1" t="s">
        <v>4393</v>
      </c>
      <c r="G1275" s="2">
        <v>1488</v>
      </c>
      <c r="H1275" s="1" t="str">
        <f>HYPERLINK("https://www.insiel.it/cms/societa-trasparente/09-bandi-di-gara-e-contratti/Atti_amministrazioni_aggiudicatrici/index_ori.html?pCig=Y9332FD017","Atti della procedura")</f>
        <v>Atti della procedura</v>
      </c>
    </row>
    <row r="1276" spans="2:8" ht="30" x14ac:dyDescent="0.25">
      <c r="B1276" s="1" t="s">
        <v>4394</v>
      </c>
      <c r="C1276" s="1" t="s">
        <v>78</v>
      </c>
      <c r="D1276" s="1" t="s">
        <v>79</v>
      </c>
      <c r="E1276" s="1" t="s">
        <v>79</v>
      </c>
      <c r="F1276" s="1" t="s">
        <v>4395</v>
      </c>
      <c r="G1276" s="2">
        <v>967.42</v>
      </c>
      <c r="H1276" s="1" t="str">
        <f>HYPERLINK("https://www.insiel.it/cms/societa-trasparente/09-bandi-di-gara-e-contratti/Atti_amministrazioni_aggiudicatrici/index_ori.html?pCig=NO","Atti della procedura")</f>
        <v>Atti della procedura</v>
      </c>
    </row>
    <row r="1277" spans="2:8" ht="30" x14ac:dyDescent="0.25">
      <c r="B1277" s="1" t="s">
        <v>4396</v>
      </c>
      <c r="C1277" s="1" t="s">
        <v>4397</v>
      </c>
      <c r="D1277" s="1" t="s">
        <v>4398</v>
      </c>
      <c r="E1277" s="1" t="s">
        <v>4398</v>
      </c>
      <c r="F1277" s="1" t="s">
        <v>4399</v>
      </c>
      <c r="G1277" s="2">
        <v>7722</v>
      </c>
      <c r="H1277" s="1" t="str">
        <f>HYPERLINK("https://www.insiel.it/cms/societa-trasparente/09-bandi-di-gara-e-contratti/Atti_amministrazioni_aggiudicatrici/index_ori.html?pCig=Y273305E90","Atti della procedura")</f>
        <v>Atti della procedura</v>
      </c>
    </row>
    <row r="1278" spans="2:8" ht="30" x14ac:dyDescent="0.25">
      <c r="B1278" s="1" t="s">
        <v>4400</v>
      </c>
      <c r="C1278" s="1" t="s">
        <v>4401</v>
      </c>
      <c r="D1278" s="1" t="s">
        <v>1011</v>
      </c>
      <c r="E1278" s="1" t="s">
        <v>1011</v>
      </c>
      <c r="F1278" s="1" t="s">
        <v>4402</v>
      </c>
      <c r="G1278" s="2">
        <v>25430</v>
      </c>
      <c r="H1278" s="1" t="str">
        <f>HYPERLINK("https://www.insiel.it/cms/societa-trasparente/09-bandi-di-gara-e-contratti/Atti_amministrazioni_aggiudicatrici/index_ori.html?pCig=YB932F7362","Atti della procedura")</f>
        <v>Atti della procedura</v>
      </c>
    </row>
    <row r="1279" spans="2:8" ht="30" x14ac:dyDescent="0.25">
      <c r="B1279" s="1" t="s">
        <v>4403</v>
      </c>
      <c r="C1279" s="1" t="s">
        <v>4404</v>
      </c>
      <c r="D1279" s="1" t="s">
        <v>187</v>
      </c>
      <c r="E1279" s="1" t="s">
        <v>187</v>
      </c>
      <c r="F1279" s="1" t="s">
        <v>4405</v>
      </c>
      <c r="G1279" s="2">
        <v>1569.05</v>
      </c>
      <c r="H1279" s="1" t="str">
        <f>HYPERLINK("https://www.insiel.it/cms/societa-trasparente/09-bandi-di-gara-e-contratti/Atti_amministrazioni_aggiudicatrici/index_ori.html?pCig=Y9733107FA","Atti della procedura")</f>
        <v>Atti della procedura</v>
      </c>
    </row>
    <row r="1280" spans="2:8" ht="30" x14ac:dyDescent="0.25">
      <c r="B1280" s="1" t="s">
        <v>4406</v>
      </c>
      <c r="C1280" s="1" t="s">
        <v>4407</v>
      </c>
      <c r="D1280" s="1" t="s">
        <v>2013</v>
      </c>
      <c r="E1280" s="1" t="s">
        <v>2013</v>
      </c>
      <c r="F1280" s="1" t="s">
        <v>4408</v>
      </c>
      <c r="G1280" s="2">
        <v>812.85</v>
      </c>
      <c r="H1280" s="1" t="str">
        <f>HYPERLINK("https://www.insiel.it/cms/societa-trasparente/09-bandi-di-gara-e-contratti/Atti_amministrazioni_aggiudicatrici/index_ori.html?pCig=Y8C32F2C6D","Atti della procedura")</f>
        <v>Atti della procedura</v>
      </c>
    </row>
    <row r="1281" spans="2:8" x14ac:dyDescent="0.25">
      <c r="B1281" s="1" t="s">
        <v>4409</v>
      </c>
      <c r="C1281" s="1" t="s">
        <v>4410</v>
      </c>
      <c r="D1281" s="1" t="s">
        <v>4411</v>
      </c>
      <c r="E1281" s="1" t="s">
        <v>4411</v>
      </c>
      <c r="F1281" s="1" t="s">
        <v>4412</v>
      </c>
      <c r="G1281" s="2">
        <v>643</v>
      </c>
      <c r="H1281" s="1" t="str">
        <f>HYPERLINK("https://www.insiel.it/cms/societa-trasparente/09-bandi-di-gara-e-contratti/Atti_amministrazioni_aggiudicatrici/index_ori.html?pCig=Y5332EE723","Atti della procedura")</f>
        <v>Atti della procedura</v>
      </c>
    </row>
    <row r="1282" spans="2:8" ht="30" x14ac:dyDescent="0.25">
      <c r="B1282" s="1" t="s">
        <v>4413</v>
      </c>
      <c r="C1282" s="1" t="s">
        <v>78</v>
      </c>
      <c r="D1282" s="1" t="s">
        <v>79</v>
      </c>
      <c r="E1282" s="1" t="s">
        <v>79</v>
      </c>
      <c r="F1282" s="1" t="s">
        <v>4414</v>
      </c>
      <c r="G1282" s="2">
        <v>1115.42</v>
      </c>
      <c r="H1282" s="1" t="str">
        <f>HYPERLINK("https://www.insiel.it/cms/societa-trasparente/09-bandi-di-gara-e-contratti/Atti_amministrazioni_aggiudicatrici/index_ori.html?pCig=NO","Atti della procedura")</f>
        <v>Atti della procedura</v>
      </c>
    </row>
    <row r="1283" spans="2:8" ht="30" x14ac:dyDescent="0.25">
      <c r="B1283" s="1" t="s">
        <v>4415</v>
      </c>
      <c r="C1283" s="1" t="s">
        <v>78</v>
      </c>
      <c r="D1283" s="1" t="s">
        <v>79</v>
      </c>
      <c r="E1283" s="1" t="s">
        <v>79</v>
      </c>
      <c r="F1283" s="1" t="s">
        <v>4416</v>
      </c>
      <c r="G1283" s="2">
        <v>988.56</v>
      </c>
      <c r="H1283" s="1" t="str">
        <f>HYPERLINK("https://www.insiel.it/cms/societa-trasparente/09-bandi-di-gara-e-contratti/Atti_amministrazioni_aggiudicatrici/index_ori.html?pCig=NO","Atti della procedura")</f>
        <v>Atti della procedura</v>
      </c>
    </row>
    <row r="1284" spans="2:8" ht="30" x14ac:dyDescent="0.25">
      <c r="B1284" s="1" t="s">
        <v>4417</v>
      </c>
      <c r="C1284" s="1" t="s">
        <v>4418</v>
      </c>
      <c r="D1284" s="1" t="s">
        <v>183</v>
      </c>
      <c r="E1284" s="1" t="s">
        <v>183</v>
      </c>
      <c r="F1284" s="1" t="s">
        <v>184</v>
      </c>
      <c r="G1284" s="2">
        <v>39000</v>
      </c>
      <c r="H1284" s="1" t="str">
        <f>HYPERLINK("https://www.insiel.it/cms/societa-trasparente/09-bandi-di-gara-e-contratti/Atti_amministrazioni_aggiudicatrici/index_ori.html?pCig=ZFA32E5EC3","Atti della procedura")</f>
        <v>Atti della procedura</v>
      </c>
    </row>
    <row r="1285" spans="2:8" ht="30" x14ac:dyDescent="0.25">
      <c r="B1285" s="1" t="s">
        <v>4419</v>
      </c>
      <c r="C1285" s="1" t="s">
        <v>4420</v>
      </c>
      <c r="D1285" s="1" t="s">
        <v>583</v>
      </c>
      <c r="E1285" s="1" t="s">
        <v>583</v>
      </c>
      <c r="F1285" s="1" t="s">
        <v>4421</v>
      </c>
      <c r="G1285" s="2">
        <v>2000</v>
      </c>
      <c r="H1285" s="1" t="str">
        <f>HYPERLINK("https://www.insiel.it/cms/societa-trasparente/09-bandi-di-gara-e-contratti/Atti_amministrazioni_aggiudicatrici/index_ori.html?pCig=Y3632ECEA7","Atti della procedura")</f>
        <v>Atti della procedura</v>
      </c>
    </row>
    <row r="1286" spans="2:8" ht="30" x14ac:dyDescent="0.25">
      <c r="B1286" s="1" t="s">
        <v>4422</v>
      </c>
      <c r="C1286" s="1" t="s">
        <v>4423</v>
      </c>
      <c r="D1286" s="1" t="s">
        <v>4424</v>
      </c>
      <c r="E1286" s="1" t="s">
        <v>4424</v>
      </c>
      <c r="F1286" s="1" t="s">
        <v>4425</v>
      </c>
      <c r="G1286" s="2">
        <v>240</v>
      </c>
      <c r="H1286" s="1" t="str">
        <f>HYPERLINK("https://www.insiel.it/cms/societa-trasparente/09-bandi-di-gara-e-contratti/Atti_amministrazioni_aggiudicatrici/index_ori.html?pCig=Y4A32E71FF","Atti della procedura")</f>
        <v>Atti della procedura</v>
      </c>
    </row>
    <row r="1287" spans="2:8" ht="30" x14ac:dyDescent="0.25">
      <c r="B1287" s="1" t="s">
        <v>4426</v>
      </c>
      <c r="D1287" s="1" t="s">
        <v>4427</v>
      </c>
      <c r="E1287" s="1" t="s">
        <v>4427</v>
      </c>
      <c r="F1287" s="1" t="s">
        <v>4428</v>
      </c>
      <c r="G1287" s="2">
        <v>2000</v>
      </c>
    </row>
    <row r="1288" spans="2:8" x14ac:dyDescent="0.25">
      <c r="B1288" s="1" t="s">
        <v>4429</v>
      </c>
      <c r="C1288" s="1" t="s">
        <v>4430</v>
      </c>
      <c r="D1288" s="1" t="s">
        <v>4431</v>
      </c>
      <c r="E1288" s="1" t="s">
        <v>4431</v>
      </c>
      <c r="F1288" s="1" t="s">
        <v>4432</v>
      </c>
      <c r="G1288" s="2">
        <v>4042</v>
      </c>
      <c r="H1288" s="1" t="str">
        <f>HYPERLINK("https://www.insiel.it/cms/societa-trasparente/09-bandi-di-gara-e-contratti/Atti_amministrazioni_aggiudicatrici/index_ori.html?pCig=Y443302D83","Atti della procedura")</f>
        <v>Atti della procedura</v>
      </c>
    </row>
    <row r="1289" spans="2:8" x14ac:dyDescent="0.25">
      <c r="B1289" s="1" t="s">
        <v>4433</v>
      </c>
      <c r="C1289" s="1" t="s">
        <v>4434</v>
      </c>
      <c r="D1289" s="1" t="s">
        <v>3372</v>
      </c>
      <c r="E1289" s="1" t="s">
        <v>3372</v>
      </c>
      <c r="F1289" s="1" t="s">
        <v>4435</v>
      </c>
      <c r="G1289" s="2">
        <v>12450</v>
      </c>
      <c r="H1289" s="1" t="str">
        <f>HYPERLINK("https://www.insiel.it/cms/societa-trasparente/09-bandi-di-gara-e-contratti/Atti_amministrazioni_aggiudicatrici/index_ori.html?pCig=Y1433015CA","Atti della procedura")</f>
        <v>Atti della procedura</v>
      </c>
    </row>
    <row r="1290" spans="2:8" ht="30" x14ac:dyDescent="0.25">
      <c r="B1290" s="1" t="s">
        <v>4436</v>
      </c>
      <c r="C1290" s="1" t="s">
        <v>4437</v>
      </c>
      <c r="D1290" s="1" t="s">
        <v>281</v>
      </c>
      <c r="E1290" s="1" t="s">
        <v>281</v>
      </c>
      <c r="F1290" s="1" t="s">
        <v>4438</v>
      </c>
      <c r="G1290" s="2">
        <v>39979</v>
      </c>
      <c r="H1290" s="1" t="str">
        <f>HYPERLINK("https://www.insiel.it/cms/societa-trasparente/09-bandi-di-gara-e-contratti/Atti_amministrazioni_aggiudicatrici/index_ori.html?pCig=Y1732DF866","Atti della procedura")</f>
        <v>Atti della procedura</v>
      </c>
    </row>
    <row r="1291" spans="2:8" x14ac:dyDescent="0.25">
      <c r="B1291" s="1" t="s">
        <v>4439</v>
      </c>
      <c r="C1291" s="1" t="s">
        <v>4440</v>
      </c>
      <c r="D1291" s="1" t="s">
        <v>1887</v>
      </c>
      <c r="E1291" s="1" t="s">
        <v>1887</v>
      </c>
      <c r="F1291" s="1" t="s">
        <v>4441</v>
      </c>
      <c r="G1291" s="2">
        <v>39000</v>
      </c>
      <c r="H1291" s="1" t="str">
        <f>HYPERLINK("https://www.insiel.it/cms/societa-trasparente/09-bandi-di-gara-e-contratti/Atti_amministrazioni_aggiudicatrici/index_ori.html?pCig=Y8C32DD448","Atti della procedura")</f>
        <v>Atti della procedura</v>
      </c>
    </row>
    <row r="1292" spans="2:8" ht="45" x14ac:dyDescent="0.25">
      <c r="B1292" s="1" t="s">
        <v>4442</v>
      </c>
      <c r="C1292" s="1" t="s">
        <v>4443</v>
      </c>
      <c r="D1292" s="1" t="s">
        <v>630</v>
      </c>
      <c r="E1292" s="1" t="s">
        <v>630</v>
      </c>
      <c r="F1292" s="1" t="s">
        <v>4444</v>
      </c>
      <c r="G1292" s="2">
        <v>37950</v>
      </c>
      <c r="H1292" s="1" t="str">
        <f>HYPERLINK("https://www.insiel.it/cms/societa-trasparente/09-bandi-di-gara-e-contratti/Atti_amministrazioni_aggiudicatrici/index_ori.html?pCig=Y9532EBA2D","Atti della procedura")</f>
        <v>Atti della procedura</v>
      </c>
    </row>
    <row r="1293" spans="2:8" x14ac:dyDescent="0.25">
      <c r="B1293" s="1" t="s">
        <v>4445</v>
      </c>
      <c r="C1293" s="1" t="s">
        <v>4446</v>
      </c>
      <c r="D1293" s="1" t="s">
        <v>281</v>
      </c>
      <c r="E1293" s="1" t="s">
        <v>281</v>
      </c>
      <c r="F1293" s="1" t="s">
        <v>2160</v>
      </c>
      <c r="G1293" s="2">
        <v>1310</v>
      </c>
      <c r="H1293" s="1" t="str">
        <f>HYPERLINK("https://www.insiel.it/cms/societa-trasparente/09-bandi-di-gara-e-contratti/Atti_amministrazioni_aggiudicatrici/index_ori.html?pCig=Y5E32DC3F6","Atti della procedura")</f>
        <v>Atti della procedura</v>
      </c>
    </row>
    <row r="1294" spans="2:8" x14ac:dyDescent="0.25">
      <c r="B1294" s="1" t="s">
        <v>4447</v>
      </c>
      <c r="C1294" s="1" t="s">
        <v>4448</v>
      </c>
      <c r="D1294" s="1" t="s">
        <v>4449</v>
      </c>
      <c r="E1294" s="1" t="s">
        <v>4449</v>
      </c>
      <c r="F1294" s="1" t="s">
        <v>4450</v>
      </c>
      <c r="G1294" s="2">
        <v>378</v>
      </c>
      <c r="H1294" s="1" t="str">
        <f>HYPERLINK("https://www.insiel.it/cms/societa-trasparente/09-bandi-di-gara-e-contratti/Atti_amministrazioni_aggiudicatrici/index_ori.html?pCig=Y2D341411B","Atti della procedura")</f>
        <v>Atti della procedura</v>
      </c>
    </row>
    <row r="1295" spans="2:8" ht="30" x14ac:dyDescent="0.25">
      <c r="B1295" s="1" t="s">
        <v>4451</v>
      </c>
      <c r="C1295" s="1" t="s">
        <v>4452</v>
      </c>
      <c r="D1295" s="1" t="s">
        <v>4453</v>
      </c>
      <c r="E1295" s="1" t="s">
        <v>4453</v>
      </c>
      <c r="F1295" s="1" t="s">
        <v>4454</v>
      </c>
      <c r="G1295" s="2">
        <v>255</v>
      </c>
      <c r="H1295" s="1" t="str">
        <f>HYPERLINK("https://www.insiel.it/cms/societa-trasparente/09-bandi-di-gara-e-contratti/Atti_amministrazioni_aggiudicatrici/index_ori.html?pCig=Y6532D7478","Atti della procedura")</f>
        <v>Atti della procedura</v>
      </c>
    </row>
    <row r="1296" spans="2:8" x14ac:dyDescent="0.25">
      <c r="B1296" s="1" t="s">
        <v>4455</v>
      </c>
      <c r="C1296" s="1" t="s">
        <v>4456</v>
      </c>
      <c r="D1296" s="1" t="s">
        <v>733</v>
      </c>
      <c r="E1296" s="1" t="s">
        <v>733</v>
      </c>
      <c r="F1296" s="1" t="s">
        <v>4457</v>
      </c>
      <c r="G1296" s="2">
        <v>4100</v>
      </c>
      <c r="H1296" s="1" t="str">
        <f>HYPERLINK("https://www.insiel.it/cms/societa-trasparente/09-bandi-di-gara-e-contratti/Atti_amministrazioni_aggiudicatrici/index_ori.html?pCig=YB332D897E","Atti della procedura")</f>
        <v>Atti della procedura</v>
      </c>
    </row>
    <row r="1297" spans="2:8" ht="30" x14ac:dyDescent="0.25">
      <c r="B1297" s="1" t="s">
        <v>4458</v>
      </c>
      <c r="C1297" s="1" t="s">
        <v>4459</v>
      </c>
      <c r="D1297" s="1" t="s">
        <v>649</v>
      </c>
      <c r="E1297" s="1" t="s">
        <v>649</v>
      </c>
      <c r="F1297" s="1" t="s">
        <v>4460</v>
      </c>
      <c r="G1297" s="2">
        <v>39084</v>
      </c>
      <c r="H1297" s="1" t="str">
        <f>HYPERLINK("https://www.insiel.it/cms/societa-trasparente/09-bandi-di-gara-e-contratti/Atti_amministrazioni_aggiudicatrici/index_ori.html?pCig=8882972C61","Atti della procedura")</f>
        <v>Atti della procedura</v>
      </c>
    </row>
    <row r="1298" spans="2:8" ht="30" x14ac:dyDescent="0.25">
      <c r="B1298" s="1" t="s">
        <v>4461</v>
      </c>
      <c r="C1298" s="1" t="s">
        <v>4462</v>
      </c>
      <c r="D1298" s="1" t="s">
        <v>4463</v>
      </c>
      <c r="E1298" s="1" t="s">
        <v>4463</v>
      </c>
      <c r="F1298" s="1" t="s">
        <v>4464</v>
      </c>
      <c r="G1298" s="2">
        <v>956.75</v>
      </c>
      <c r="H1298" s="1" t="str">
        <f>HYPERLINK("https://www.insiel.it/cms/societa-trasparente/09-bandi-di-gara-e-contratti/Atti_amministrazioni_aggiudicatrici/index_ori.html?pCig=Y9232CEA96","Atti della procedura")</f>
        <v>Atti della procedura</v>
      </c>
    </row>
    <row r="1299" spans="2:8" x14ac:dyDescent="0.25">
      <c r="B1299" s="1" t="s">
        <v>4465</v>
      </c>
      <c r="C1299" s="1" t="s">
        <v>4466</v>
      </c>
      <c r="D1299" s="1" t="s">
        <v>4467</v>
      </c>
      <c r="E1299" s="1" t="s">
        <v>4468</v>
      </c>
      <c r="F1299" s="1" t="s">
        <v>4469</v>
      </c>
      <c r="G1299" s="2">
        <v>46257.53</v>
      </c>
      <c r="H1299" s="1" t="str">
        <f>HYPERLINK("https://www.insiel.it/cms/societa-trasparente/09-bandi-di-gara-e-contratti/Atti_amministrazioni_aggiudicatrici/index_ori.html?pCig=8887353BB2","Atti della procedura")</f>
        <v>Atti della procedura</v>
      </c>
    </row>
    <row r="1300" spans="2:8" ht="30" x14ac:dyDescent="0.25">
      <c r="B1300" s="1" t="s">
        <v>4470</v>
      </c>
      <c r="C1300" s="1" t="s">
        <v>4471</v>
      </c>
      <c r="D1300" s="1" t="s">
        <v>2827</v>
      </c>
      <c r="E1300" s="1" t="s">
        <v>2827</v>
      </c>
      <c r="F1300" s="1" t="s">
        <v>4472</v>
      </c>
      <c r="G1300" s="2">
        <v>244.44</v>
      </c>
      <c r="H1300" s="1" t="str">
        <f>HYPERLINK("https://www.insiel.it/cms/societa-trasparente/09-bandi-di-gara-e-contratti/Atti_amministrazioni_aggiudicatrici/index_ori.html?pCig=Y0432E7A95","Atti della procedura")</f>
        <v>Atti della procedura</v>
      </c>
    </row>
    <row r="1301" spans="2:8" x14ac:dyDescent="0.25">
      <c r="B1301" s="1" t="s">
        <v>4473</v>
      </c>
      <c r="C1301" s="1" t="s">
        <v>4474</v>
      </c>
      <c r="D1301" s="1" t="s">
        <v>253</v>
      </c>
      <c r="E1301" s="1" t="s">
        <v>253</v>
      </c>
      <c r="F1301" s="1" t="s">
        <v>4475</v>
      </c>
      <c r="G1301" s="2">
        <v>607.86</v>
      </c>
      <c r="H1301" s="1" t="str">
        <f>HYPERLINK("https://www.insiel.it/cms/societa-trasparente/09-bandi-di-gara-e-contratti/Atti_amministrazioni_aggiudicatrici/index_ori.html?pCig=Y9B32E7A1A","Atti della procedura")</f>
        <v>Atti della procedura</v>
      </c>
    </row>
    <row r="1302" spans="2:8" ht="30" x14ac:dyDescent="0.25">
      <c r="B1302" s="1" t="s">
        <v>4476</v>
      </c>
      <c r="C1302" s="1" t="s">
        <v>4477</v>
      </c>
      <c r="D1302" s="1" t="s">
        <v>1798</v>
      </c>
      <c r="E1302" s="1" t="s">
        <v>1798</v>
      </c>
      <c r="F1302" s="1" t="s">
        <v>4478</v>
      </c>
      <c r="G1302" s="2">
        <v>7000</v>
      </c>
      <c r="H1302" s="1" t="str">
        <f>HYPERLINK("https://www.insiel.it/cms/societa-trasparente/09-bandi-di-gara-e-contratti/Atti_amministrazioni_aggiudicatrici/index_ori.html?pCig=YF432E5A34","Atti della procedura")</f>
        <v>Atti della procedura</v>
      </c>
    </row>
    <row r="1303" spans="2:8" x14ac:dyDescent="0.25">
      <c r="B1303" s="1" t="s">
        <v>4479</v>
      </c>
      <c r="C1303" s="1" t="s">
        <v>4480</v>
      </c>
      <c r="D1303" s="1" t="s">
        <v>4481</v>
      </c>
      <c r="E1303" s="1" t="s">
        <v>4481</v>
      </c>
      <c r="F1303" s="1" t="s">
        <v>4482</v>
      </c>
      <c r="G1303" s="2">
        <v>256.02</v>
      </c>
      <c r="H1303" s="1" t="str">
        <f>HYPERLINK("https://www.insiel.it/cms/societa-trasparente/09-bandi-di-gara-e-contratti/Atti_amministrazioni_aggiudicatrici/index_ori.html?pCig=YEC32C65F8","Atti della procedura")</f>
        <v>Atti della procedura</v>
      </c>
    </row>
    <row r="1304" spans="2:8" x14ac:dyDescent="0.25">
      <c r="B1304" s="1" t="s">
        <v>4483</v>
      </c>
      <c r="C1304" s="1" t="s">
        <v>4484</v>
      </c>
      <c r="D1304" s="1" t="s">
        <v>4485</v>
      </c>
      <c r="E1304" s="1" t="s">
        <v>4485</v>
      </c>
      <c r="F1304" s="1" t="s">
        <v>4486</v>
      </c>
      <c r="G1304" s="2">
        <v>2995</v>
      </c>
      <c r="H1304" s="1" t="str">
        <f>HYPERLINK("https://www.insiel.it/cms/societa-trasparente/09-bandi-di-gara-e-contratti/Atti_amministrazioni_aggiudicatrici/index_ori.html?pCig=Y8632D01D3","Atti della procedura")</f>
        <v>Atti della procedura</v>
      </c>
    </row>
    <row r="1305" spans="2:8" ht="45" x14ac:dyDescent="0.25">
      <c r="B1305" s="1" t="s">
        <v>4487</v>
      </c>
      <c r="C1305" s="1" t="s">
        <v>4488</v>
      </c>
      <c r="D1305" s="1" t="s">
        <v>1087</v>
      </c>
      <c r="E1305" s="1" t="s">
        <v>1087</v>
      </c>
      <c r="F1305" s="1" t="s">
        <v>4489</v>
      </c>
      <c r="G1305" s="2">
        <v>44500</v>
      </c>
      <c r="H1305" s="1" t="str">
        <f>HYPERLINK("https://www.insiel.it/cms/societa-trasparente/09-bandi-di-gara-e-contratti/Atti_amministrazioni_aggiudicatrici/index_ori.html?pCig=8878743A80","Atti della procedura")</f>
        <v>Atti della procedura</v>
      </c>
    </row>
    <row r="1306" spans="2:8" ht="30" x14ac:dyDescent="0.25">
      <c r="B1306" s="1" t="s">
        <v>4490</v>
      </c>
      <c r="C1306" s="1" t="s">
        <v>4491</v>
      </c>
      <c r="D1306" s="1" t="s">
        <v>4492</v>
      </c>
      <c r="E1306" s="1" t="s">
        <v>4492</v>
      </c>
      <c r="F1306" s="1" t="s">
        <v>4493</v>
      </c>
      <c r="G1306" s="2">
        <v>8755</v>
      </c>
      <c r="H1306" s="1" t="str">
        <f>HYPERLINK("https://www.insiel.it/cms/societa-trasparente/09-bandi-di-gara-e-contratti/Atti_amministrazioni_aggiudicatrici/index_ori.html?pCig=Y4932D11BD","Atti della procedura")</f>
        <v>Atti della procedura</v>
      </c>
    </row>
    <row r="1307" spans="2:8" ht="30" x14ac:dyDescent="0.25">
      <c r="B1307" s="1" t="s">
        <v>4494</v>
      </c>
      <c r="C1307" s="1" t="s">
        <v>4495</v>
      </c>
      <c r="D1307" s="1" t="s">
        <v>814</v>
      </c>
      <c r="E1307" s="1" t="s">
        <v>814</v>
      </c>
      <c r="F1307" s="1" t="s">
        <v>4496</v>
      </c>
      <c r="G1307" s="2">
        <v>9200</v>
      </c>
      <c r="H1307" s="1" t="str">
        <f>HYPERLINK("https://www.insiel.it/cms/societa-trasparente/09-bandi-di-gara-e-contratti/Atti_amministrazioni_aggiudicatrici/index_ori.html?pCig=YE332CC597","Atti della procedura")</f>
        <v>Atti della procedura</v>
      </c>
    </row>
    <row r="1308" spans="2:8" ht="30" x14ac:dyDescent="0.25">
      <c r="B1308" s="1" t="s">
        <v>4497</v>
      </c>
      <c r="C1308" s="1" t="s">
        <v>4498</v>
      </c>
      <c r="D1308" s="1" t="s">
        <v>273</v>
      </c>
      <c r="E1308" s="1" t="s">
        <v>273</v>
      </c>
      <c r="F1308" s="1" t="s">
        <v>4499</v>
      </c>
      <c r="G1308" s="2">
        <v>35000</v>
      </c>
      <c r="H1308" s="1" t="str">
        <f>HYPERLINK("https://www.insiel.it/cms/societa-trasparente/09-bandi-di-gara-e-contratti/Atti_amministrazioni_aggiudicatrici/index_ori.html?pCig=Y3232CC00B","Atti della procedura")</f>
        <v>Atti della procedura</v>
      </c>
    </row>
    <row r="1309" spans="2:8" x14ac:dyDescent="0.25">
      <c r="B1309" s="1" t="s">
        <v>4500</v>
      </c>
      <c r="C1309" s="1" t="s">
        <v>4501</v>
      </c>
      <c r="D1309" s="1" t="s">
        <v>3165</v>
      </c>
      <c r="E1309" s="1" t="s">
        <v>3165</v>
      </c>
      <c r="F1309" s="1" t="s">
        <v>4502</v>
      </c>
      <c r="G1309" s="2">
        <v>500</v>
      </c>
      <c r="H1309" s="1" t="str">
        <f>HYPERLINK("https://www.insiel.it/cms/societa-trasparente/09-bandi-di-gara-e-contratti/Atti_amministrazioni_aggiudicatrici/index_ori.html?pCig=YF832C869E","Atti della procedura")</f>
        <v>Atti della procedura</v>
      </c>
    </row>
    <row r="1310" spans="2:8" ht="30" x14ac:dyDescent="0.25">
      <c r="B1310" s="1" t="s">
        <v>4503</v>
      </c>
      <c r="C1310" s="1" t="s">
        <v>4504</v>
      </c>
      <c r="D1310" s="1" t="s">
        <v>1760</v>
      </c>
      <c r="E1310" s="1" t="s">
        <v>1760</v>
      </c>
      <c r="F1310" s="1" t="s">
        <v>4505</v>
      </c>
      <c r="G1310" s="2">
        <v>2500</v>
      </c>
      <c r="H1310" s="1" t="str">
        <f>HYPERLINK("https://www.insiel.it/cms/societa-trasparente/09-bandi-di-gara-e-contratti/Atti_amministrazioni_aggiudicatrici/index_ori.html?pCig=Y6F32C5FBB","Atti della procedura")</f>
        <v>Atti della procedura</v>
      </c>
    </row>
    <row r="1311" spans="2:8" ht="30" x14ac:dyDescent="0.25">
      <c r="B1311" s="1" t="s">
        <v>4506</v>
      </c>
      <c r="C1311" s="1" t="s">
        <v>4507</v>
      </c>
      <c r="D1311" s="1" t="s">
        <v>4508</v>
      </c>
      <c r="E1311" s="1" t="s">
        <v>4508</v>
      </c>
      <c r="F1311" s="1" t="s">
        <v>4509</v>
      </c>
      <c r="G1311" s="2">
        <v>17.21</v>
      </c>
      <c r="H1311" s="1" t="str">
        <f>HYPERLINK("https://www.insiel.it/cms/societa-trasparente/09-bandi-di-gara-e-contratti/Atti_amministrazioni_aggiudicatrici/index_ori.html?pCig=Z8E32C380B","Atti della procedura")</f>
        <v>Atti della procedura</v>
      </c>
    </row>
    <row r="1312" spans="2:8" ht="45" x14ac:dyDescent="0.25">
      <c r="B1312" s="1" t="s">
        <v>4510</v>
      </c>
      <c r="C1312" s="1" t="s">
        <v>4511</v>
      </c>
      <c r="D1312" s="1" t="s">
        <v>4512</v>
      </c>
      <c r="E1312" s="1" t="s">
        <v>4512</v>
      </c>
      <c r="F1312" s="1" t="s">
        <v>4513</v>
      </c>
      <c r="G1312" s="2">
        <v>4500</v>
      </c>
      <c r="H1312" s="1" t="str">
        <f>HYPERLINK("https://www.insiel.it/cms/societa-trasparente/09-bandi-di-gara-e-contratti/Atti_amministrazioni_aggiudicatrici/index_ori.html?pCig=ZE832C05C9","Atti della procedura")</f>
        <v>Atti della procedura</v>
      </c>
    </row>
    <row r="1313" spans="2:8" ht="45" x14ac:dyDescent="0.25">
      <c r="B1313" s="1" t="s">
        <v>4514</v>
      </c>
      <c r="C1313" s="1" t="s">
        <v>4515</v>
      </c>
      <c r="D1313" s="1" t="s">
        <v>4516</v>
      </c>
      <c r="E1313" s="1" t="s">
        <v>4516</v>
      </c>
      <c r="F1313" s="1" t="s">
        <v>4517</v>
      </c>
      <c r="G1313" s="2">
        <v>3400</v>
      </c>
      <c r="H1313" s="1" t="str">
        <f>HYPERLINK("https://www.insiel.it/cms/societa-trasparente/09-bandi-di-gara-e-contratti/Atti_amministrazioni_aggiudicatrici/index_ori.html?pCig=Y7E32C02B5","Atti della procedura")</f>
        <v>Atti della procedura</v>
      </c>
    </row>
    <row r="1314" spans="2:8" ht="30" x14ac:dyDescent="0.25">
      <c r="B1314" s="1" t="s">
        <v>4518</v>
      </c>
      <c r="C1314" s="1" t="s">
        <v>78</v>
      </c>
      <c r="D1314" s="1" t="s">
        <v>79</v>
      </c>
      <c r="E1314" s="1" t="s">
        <v>79</v>
      </c>
      <c r="F1314" s="1" t="s">
        <v>4519</v>
      </c>
      <c r="G1314" s="2">
        <v>946.27</v>
      </c>
      <c r="H1314" s="1" t="str">
        <f>HYPERLINK("https://www.insiel.it/cms/societa-trasparente/09-bandi-di-gara-e-contratti/Atti_amministrazioni_aggiudicatrici/index_ori.html?pCig=NO","Atti della procedura")</f>
        <v>Atti della procedura</v>
      </c>
    </row>
    <row r="1315" spans="2:8" ht="30" x14ac:dyDescent="0.25">
      <c r="B1315" s="1" t="s">
        <v>4520</v>
      </c>
      <c r="C1315" s="1" t="s">
        <v>4521</v>
      </c>
      <c r="D1315" s="1" t="s">
        <v>4522</v>
      </c>
      <c r="E1315" s="1" t="s">
        <v>4522</v>
      </c>
      <c r="F1315" s="1" t="s">
        <v>4523</v>
      </c>
      <c r="G1315" s="2">
        <v>5250</v>
      </c>
      <c r="H1315" s="1" t="str">
        <f>HYPERLINK("https://www.insiel.it/cms/societa-trasparente/09-bandi-di-gara-e-contratti/Atti_amministrazioni_aggiudicatrici/index_ori.html?pCig=YF532C3278","Atti della procedura")</f>
        <v>Atti della procedura</v>
      </c>
    </row>
    <row r="1316" spans="2:8" ht="30" x14ac:dyDescent="0.25">
      <c r="B1316" s="1" t="s">
        <v>4524</v>
      </c>
      <c r="C1316" s="1" t="s">
        <v>4525</v>
      </c>
      <c r="D1316" s="1" t="s">
        <v>46</v>
      </c>
      <c r="E1316" s="1" t="s">
        <v>46</v>
      </c>
      <c r="F1316" s="1" t="s">
        <v>4526</v>
      </c>
      <c r="G1316" s="2">
        <v>69525.75</v>
      </c>
      <c r="H1316" s="1" t="str">
        <f>HYPERLINK("https://www.insiel.it/cms/societa-trasparente/09-bandi-di-gara-e-contratti/Atti_amministrazioni_aggiudicatrici/index_ori.html?pCig=8870662DD8","Atti della procedura")</f>
        <v>Atti della procedura</v>
      </c>
    </row>
    <row r="1317" spans="2:8" ht="30" x14ac:dyDescent="0.25">
      <c r="B1317" s="1" t="s">
        <v>4527</v>
      </c>
      <c r="C1317" s="1" t="s">
        <v>4528</v>
      </c>
      <c r="D1317" s="1" t="s">
        <v>4529</v>
      </c>
      <c r="E1317" s="1" t="s">
        <v>4529</v>
      </c>
      <c r="F1317" s="1" t="s">
        <v>4530</v>
      </c>
      <c r="G1317" s="2">
        <v>3100</v>
      </c>
      <c r="H1317" s="1" t="str">
        <f>HYPERLINK("https://www.insiel.it/cms/societa-trasparente/09-bandi-di-gara-e-contratti/Atti_amministrazioni_aggiudicatrici/index_ori.html?pCig=YE832BC127","Atti della procedura")</f>
        <v>Atti della procedura</v>
      </c>
    </row>
    <row r="1318" spans="2:8" ht="30" x14ac:dyDescent="0.25">
      <c r="B1318" s="1" t="s">
        <v>4531</v>
      </c>
      <c r="C1318" s="1" t="s">
        <v>4532</v>
      </c>
      <c r="D1318" s="1" t="s">
        <v>199</v>
      </c>
      <c r="E1318" s="1" t="s">
        <v>199</v>
      </c>
      <c r="F1318" s="1" t="s">
        <v>4533</v>
      </c>
      <c r="G1318" s="2">
        <v>5400</v>
      </c>
      <c r="H1318" s="1" t="str">
        <f>HYPERLINK("https://www.insiel.it/cms/societa-trasparente/09-bandi-di-gara-e-contratti/Atti_amministrazioni_aggiudicatrici/index_ori.html?pCig=Y9232B9176","Atti della procedura")</f>
        <v>Atti della procedura</v>
      </c>
    </row>
    <row r="1319" spans="2:8" x14ac:dyDescent="0.25">
      <c r="B1319" s="1" t="s">
        <v>4534</v>
      </c>
      <c r="C1319" s="1" t="s">
        <v>4535</v>
      </c>
      <c r="D1319" s="1" t="s">
        <v>15</v>
      </c>
      <c r="E1319" s="1" t="s">
        <v>15</v>
      </c>
      <c r="F1319" s="1" t="s">
        <v>4536</v>
      </c>
      <c r="G1319" s="2">
        <v>4750</v>
      </c>
      <c r="H1319" s="1" t="str">
        <f>HYPERLINK("https://www.insiel.it/cms/societa-trasparente/09-bandi-di-gara-e-contratti/Atti_amministrazioni_aggiudicatrici/index_ori.html?pCig=YDE32B8597","Atti della procedura")</f>
        <v>Atti della procedura</v>
      </c>
    </row>
    <row r="1320" spans="2:8" ht="30" x14ac:dyDescent="0.25">
      <c r="B1320" s="1" t="s">
        <v>4537</v>
      </c>
      <c r="C1320" s="1" t="s">
        <v>4538</v>
      </c>
      <c r="D1320" s="1" t="s">
        <v>4539</v>
      </c>
      <c r="E1320" s="1" t="s">
        <v>4539</v>
      </c>
      <c r="F1320" s="1" t="s">
        <v>4540</v>
      </c>
      <c r="G1320" s="2">
        <v>37500</v>
      </c>
      <c r="H1320" s="1" t="str">
        <f>HYPERLINK("https://www.insiel.it/cms/societa-trasparente/09-bandi-di-gara-e-contratti/Atti_amministrazioni_aggiudicatrici/index_ori.html?pCig=Z4F32B582F","Atti della procedura")</f>
        <v>Atti della procedura</v>
      </c>
    </row>
    <row r="1321" spans="2:8" x14ac:dyDescent="0.25">
      <c r="B1321" s="1" t="s">
        <v>4541</v>
      </c>
      <c r="C1321" s="1" t="s">
        <v>4542</v>
      </c>
      <c r="D1321" s="1" t="s">
        <v>4543</v>
      </c>
      <c r="E1321" s="1" t="s">
        <v>4543</v>
      </c>
      <c r="F1321" s="1" t="s">
        <v>4544</v>
      </c>
      <c r="G1321" s="2">
        <v>37500</v>
      </c>
      <c r="H1321" s="1" t="str">
        <f>HYPERLINK("https://www.insiel.it/cms/societa-trasparente/09-bandi-di-gara-e-contratti/Atti_amministrazioni_aggiudicatrici/index_ori.html?pCig=Z7E32B581B","Atti della procedura")</f>
        <v>Atti della procedura</v>
      </c>
    </row>
    <row r="1322" spans="2:8" x14ac:dyDescent="0.25">
      <c r="B1322" s="1" t="s">
        <v>4545</v>
      </c>
      <c r="C1322" s="1" t="s">
        <v>4546</v>
      </c>
      <c r="D1322" s="1" t="s">
        <v>4547</v>
      </c>
      <c r="E1322" s="1" t="s">
        <v>4547</v>
      </c>
      <c r="F1322" s="1" t="s">
        <v>4548</v>
      </c>
      <c r="G1322" s="2">
        <v>10970</v>
      </c>
      <c r="H1322" s="1" t="str">
        <f>HYPERLINK("https://www.insiel.it/cms/societa-trasparente/09-bandi-di-gara-e-contratti/Atti_amministrazioni_aggiudicatrici/index_ori.html?pCig=Y6832B5CF6","Atti della procedura")</f>
        <v>Atti della procedura</v>
      </c>
    </row>
    <row r="1323" spans="2:8" x14ac:dyDescent="0.25">
      <c r="B1323" s="1" t="s">
        <v>4549</v>
      </c>
      <c r="C1323" s="1" t="s">
        <v>4550</v>
      </c>
      <c r="D1323" s="1" t="s">
        <v>253</v>
      </c>
      <c r="E1323" s="1" t="s">
        <v>253</v>
      </c>
      <c r="F1323" s="1" t="s">
        <v>4551</v>
      </c>
      <c r="G1323" s="2">
        <v>578.79999999999995</v>
      </c>
      <c r="H1323" s="1" t="str">
        <f>HYPERLINK("https://www.insiel.it/cms/societa-trasparente/09-bandi-di-gara-e-contratti/Atti_amministrazioni_aggiudicatrici/index_ori.html?pCig=YC832B914F","Atti della procedura")</f>
        <v>Atti della procedura</v>
      </c>
    </row>
    <row r="1324" spans="2:8" ht="30" x14ac:dyDescent="0.25">
      <c r="B1324" s="1" t="s">
        <v>4552</v>
      </c>
      <c r="C1324" s="1" t="s">
        <v>4553</v>
      </c>
      <c r="D1324" s="1" t="s">
        <v>2452</v>
      </c>
      <c r="E1324" s="1" t="s">
        <v>2452</v>
      </c>
      <c r="F1324" s="1" t="s">
        <v>4554</v>
      </c>
      <c r="G1324" s="2">
        <v>3000</v>
      </c>
      <c r="H1324" s="1" t="str">
        <f>HYPERLINK("https://www.insiel.it/cms/societa-trasparente/09-bandi-di-gara-e-contratti/Atti_amministrazioni_aggiudicatrici/index_ori.html?pCig=YCF3296C2C","Atti della procedura")</f>
        <v>Atti della procedura</v>
      </c>
    </row>
    <row r="1325" spans="2:8" ht="45" x14ac:dyDescent="0.25">
      <c r="B1325" s="1" t="s">
        <v>4555</v>
      </c>
      <c r="C1325" s="1" t="s">
        <v>4556</v>
      </c>
      <c r="D1325" s="1" t="s">
        <v>75</v>
      </c>
      <c r="E1325" s="1" t="s">
        <v>75</v>
      </c>
      <c r="F1325" s="1" t="s">
        <v>4557</v>
      </c>
      <c r="G1325" s="2">
        <v>1488</v>
      </c>
      <c r="H1325" s="1" t="str">
        <f>HYPERLINK("https://www.insiel.it/cms/societa-trasparente/09-bandi-di-gara-e-contratti/Atti_amministrazioni_aggiudicatrici/index_ori.html?pCig=ZC232B82F2","Atti della procedura")</f>
        <v>Atti della procedura</v>
      </c>
    </row>
    <row r="1326" spans="2:8" ht="30" x14ac:dyDescent="0.25">
      <c r="B1326" s="1" t="s">
        <v>4558</v>
      </c>
      <c r="C1326" s="1" t="s">
        <v>78</v>
      </c>
      <c r="D1326" s="1" t="s">
        <v>79</v>
      </c>
      <c r="E1326" s="1" t="s">
        <v>79</v>
      </c>
      <c r="F1326" s="1" t="s">
        <v>4559</v>
      </c>
      <c r="G1326" s="2">
        <v>1051.99</v>
      </c>
      <c r="H1326" s="1" t="str">
        <f>HYPERLINK("https://www.insiel.it/cms/societa-trasparente/09-bandi-di-gara-e-contratti/Atti_amministrazioni_aggiudicatrici/index_ori.html?pCig=NO","Atti della procedura")</f>
        <v>Atti della procedura</v>
      </c>
    </row>
    <row r="1327" spans="2:8" x14ac:dyDescent="0.25">
      <c r="B1327" s="1" t="s">
        <v>4560</v>
      </c>
      <c r="C1327" s="1" t="s">
        <v>4561</v>
      </c>
      <c r="D1327" s="1" t="s">
        <v>2848</v>
      </c>
      <c r="E1327" s="1" t="s">
        <v>2848</v>
      </c>
      <c r="F1327" s="1" t="s">
        <v>1757</v>
      </c>
      <c r="G1327" s="2">
        <v>1190</v>
      </c>
      <c r="H1327" s="1" t="str">
        <f>HYPERLINK("https://www.insiel.it/cms/societa-trasparente/09-bandi-di-gara-e-contratti/Atti_amministrazioni_aggiudicatrici/index_ori.html?pCig=YC332AB64C","Atti della procedura")</f>
        <v>Atti della procedura</v>
      </c>
    </row>
    <row r="1328" spans="2:8" ht="45" x14ac:dyDescent="0.25">
      <c r="B1328" s="1" t="s">
        <v>4562</v>
      </c>
      <c r="C1328" s="1" t="s">
        <v>4563</v>
      </c>
      <c r="D1328" s="1" t="s">
        <v>75</v>
      </c>
      <c r="E1328" s="1" t="s">
        <v>75</v>
      </c>
      <c r="F1328" s="1" t="s">
        <v>4564</v>
      </c>
      <c r="G1328" s="2">
        <v>1728</v>
      </c>
      <c r="H1328" s="1" t="str">
        <f>HYPERLINK("https://www.insiel.it/cms/societa-trasparente/09-bandi-di-gara-e-contratti/Atti_amministrazioni_aggiudicatrici/index_ori.html?pCig=YDA32A1EA4","Atti della procedura")</f>
        <v>Atti della procedura</v>
      </c>
    </row>
    <row r="1329" spans="2:8" ht="30" x14ac:dyDescent="0.25">
      <c r="B1329" s="1" t="s">
        <v>4565</v>
      </c>
      <c r="C1329" s="1" t="s">
        <v>4566</v>
      </c>
      <c r="D1329" s="1" t="s">
        <v>4567</v>
      </c>
      <c r="E1329" s="1" t="s">
        <v>4567</v>
      </c>
      <c r="F1329" s="1" t="s">
        <v>4568</v>
      </c>
      <c r="G1329" s="2">
        <v>569.70000000000005</v>
      </c>
      <c r="H1329" s="1" t="str">
        <f>HYPERLINK("https://www.insiel.it/cms/societa-trasparente/09-bandi-di-gara-e-contratti/Atti_amministrazioni_aggiudicatrici/index_ori.html?pCig=YDC329FED3","Atti della procedura")</f>
        <v>Atti della procedura</v>
      </c>
    </row>
    <row r="1330" spans="2:8" ht="30" x14ac:dyDescent="0.25">
      <c r="B1330" s="1" t="s">
        <v>4569</v>
      </c>
      <c r="C1330" s="1" t="s">
        <v>78</v>
      </c>
      <c r="D1330" s="1" t="s">
        <v>79</v>
      </c>
      <c r="E1330" s="1" t="s">
        <v>79</v>
      </c>
      <c r="F1330" s="1" t="s">
        <v>4570</v>
      </c>
      <c r="G1330" s="2">
        <v>1030.8399999999999</v>
      </c>
      <c r="H1330" s="1" t="str">
        <f>HYPERLINK("https://www.insiel.it/cms/societa-trasparente/09-bandi-di-gara-e-contratti/Atti_amministrazioni_aggiudicatrici/index_ori.html?pCig=NO","Atti della procedura")</f>
        <v>Atti della procedura</v>
      </c>
    </row>
    <row r="1331" spans="2:8" x14ac:dyDescent="0.25">
      <c r="B1331" s="1" t="s">
        <v>4571</v>
      </c>
      <c r="C1331" s="1" t="s">
        <v>4572</v>
      </c>
      <c r="D1331" s="1" t="s">
        <v>401</v>
      </c>
      <c r="E1331" s="1" t="s">
        <v>401</v>
      </c>
      <c r="F1331" s="1" t="s">
        <v>4573</v>
      </c>
      <c r="G1331" s="2">
        <v>154.84</v>
      </c>
      <c r="H1331" s="1" t="str">
        <f>HYPERLINK("https://www.insiel.it/cms/societa-trasparente/09-bandi-di-gara-e-contratti/Atti_amministrazioni_aggiudicatrici/index_ori.html?pCig=Y063298083","Atti della procedura")</f>
        <v>Atti della procedura</v>
      </c>
    </row>
    <row r="1332" spans="2:8" ht="30" x14ac:dyDescent="0.25">
      <c r="B1332" s="1" t="s">
        <v>4574</v>
      </c>
      <c r="C1332" s="1" t="s">
        <v>4575</v>
      </c>
      <c r="D1332" s="1" t="s">
        <v>4576</v>
      </c>
      <c r="E1332" s="1" t="s">
        <v>4576</v>
      </c>
      <c r="F1332" s="1" t="s">
        <v>4577</v>
      </c>
      <c r="G1332" s="2">
        <v>250</v>
      </c>
      <c r="H1332" s="1" t="str">
        <f>HYPERLINK("https://www.insiel.it/cms/societa-trasparente/09-bandi-di-gara-e-contratti/Atti_amministrazioni_aggiudicatrici/index_ori.html?pCig=YD0329C5AA","Atti della procedura")</f>
        <v>Atti della procedura</v>
      </c>
    </row>
    <row r="1333" spans="2:8" ht="30" x14ac:dyDescent="0.25">
      <c r="B1333" s="1" t="s">
        <v>4578</v>
      </c>
      <c r="C1333" s="1" t="s">
        <v>4579</v>
      </c>
      <c r="D1333" s="1" t="s">
        <v>3271</v>
      </c>
      <c r="E1333" s="1" t="s">
        <v>3271</v>
      </c>
      <c r="F1333" s="1" t="s">
        <v>4580</v>
      </c>
      <c r="G1333" s="2">
        <v>11180</v>
      </c>
      <c r="H1333" s="1" t="str">
        <f>HYPERLINK("https://www.insiel.it/cms/societa-trasparente/09-bandi-di-gara-e-contratti/Atti_amministrazioni_aggiudicatrici/index_ori.html?pCig=Y5932902D5","Atti della procedura")</f>
        <v>Atti della procedura</v>
      </c>
    </row>
    <row r="1334" spans="2:8" ht="45" x14ac:dyDescent="0.25">
      <c r="B1334" s="1" t="s">
        <v>4581</v>
      </c>
      <c r="C1334" s="1" t="s">
        <v>4582</v>
      </c>
      <c r="D1334" s="1" t="s">
        <v>75</v>
      </c>
      <c r="E1334" s="1" t="s">
        <v>75</v>
      </c>
      <c r="F1334" s="1" t="s">
        <v>4583</v>
      </c>
      <c r="G1334" s="2">
        <v>1668</v>
      </c>
      <c r="H1334" s="1" t="str">
        <f>HYPERLINK("https://www.insiel.it/cms/societa-trasparente/09-bandi-di-gara-e-contratti/Atti_amministrazioni_aggiudicatrici/index_ori.html?pCig=Y3C3292EFB","Atti della procedura")</f>
        <v>Atti della procedura</v>
      </c>
    </row>
    <row r="1335" spans="2:8" x14ac:dyDescent="0.25">
      <c r="B1335" s="1" t="s">
        <v>4584</v>
      </c>
      <c r="C1335" s="1" t="s">
        <v>4585</v>
      </c>
      <c r="D1335" s="1" t="s">
        <v>1473</v>
      </c>
      <c r="E1335" s="1" t="s">
        <v>1473</v>
      </c>
      <c r="F1335" s="1" t="s">
        <v>4586</v>
      </c>
      <c r="G1335" s="2">
        <v>27500</v>
      </c>
      <c r="H1335" s="1" t="str">
        <f>HYPERLINK("https://www.insiel.it/cms/societa-trasparente/09-bandi-di-gara-e-contratti/Atti_amministrazioni_aggiudicatrici/index_ori.html?pCig=Y15328EE8B","Atti della procedura")</f>
        <v>Atti della procedura</v>
      </c>
    </row>
    <row r="1336" spans="2:8" ht="60" x14ac:dyDescent="0.25">
      <c r="B1336" s="1" t="s">
        <v>4587</v>
      </c>
      <c r="C1336" s="1" t="s">
        <v>4588</v>
      </c>
      <c r="D1336" s="1" t="s">
        <v>2532</v>
      </c>
      <c r="E1336" s="1" t="s">
        <v>2532</v>
      </c>
      <c r="F1336" s="1" t="s">
        <v>4589</v>
      </c>
      <c r="G1336" s="2">
        <v>39000</v>
      </c>
      <c r="H1336" s="1" t="str">
        <f>HYPERLINK("https://www.insiel.it/cms/societa-trasparente/09-bandi-di-gara-e-contratti/Atti_amministrazioni_aggiudicatrici/index_ori.html?pCig=Y2132926B9","Atti della procedura")</f>
        <v>Atti della procedura</v>
      </c>
    </row>
    <row r="1337" spans="2:8" ht="30" x14ac:dyDescent="0.25">
      <c r="B1337" s="1" t="s">
        <v>4590</v>
      </c>
      <c r="C1337" s="1" t="s">
        <v>4591</v>
      </c>
      <c r="D1337" s="1" t="s">
        <v>1506</v>
      </c>
      <c r="E1337" s="1" t="s">
        <v>1506</v>
      </c>
      <c r="F1337" s="1" t="s">
        <v>4592</v>
      </c>
      <c r="G1337" s="2">
        <v>546.54999999999995</v>
      </c>
      <c r="H1337" s="1" t="str">
        <f>HYPERLINK("https://www.insiel.it/cms/societa-trasparente/09-bandi-di-gara-e-contratti/Atti_amministrazioni_aggiudicatrici/index_ori.html?pCig=Y0C328C3EB","Atti della procedura")</f>
        <v>Atti della procedura</v>
      </c>
    </row>
    <row r="1338" spans="2:8" x14ac:dyDescent="0.25">
      <c r="B1338" s="1" t="s">
        <v>4593</v>
      </c>
      <c r="C1338" s="1" t="s">
        <v>4594</v>
      </c>
      <c r="D1338" s="1" t="s">
        <v>4595</v>
      </c>
      <c r="E1338" s="1" t="s">
        <v>4595</v>
      </c>
      <c r="F1338" s="1" t="s">
        <v>4596</v>
      </c>
      <c r="G1338" s="2">
        <v>13722.93</v>
      </c>
      <c r="H1338" s="1" t="str">
        <f>HYPERLINK("https://www.insiel.it/cms/societa-trasparente/09-bandi-di-gara-e-contratti/Atti_amministrazioni_aggiudicatrici/index_ori.html?pCig=Y233288A63","Atti della procedura")</f>
        <v>Atti della procedura</v>
      </c>
    </row>
    <row r="1339" spans="2:8" x14ac:dyDescent="0.25">
      <c r="B1339" s="1" t="s">
        <v>4597</v>
      </c>
      <c r="C1339" s="1" t="s">
        <v>4598</v>
      </c>
      <c r="D1339" s="1" t="s">
        <v>929</v>
      </c>
      <c r="E1339" s="1" t="s">
        <v>929</v>
      </c>
      <c r="F1339" s="1" t="s">
        <v>4599</v>
      </c>
      <c r="G1339" s="2">
        <v>9840</v>
      </c>
      <c r="H1339" s="1" t="str">
        <f>HYPERLINK("https://www.insiel.it/cms/societa-trasparente/09-bandi-di-gara-e-contratti/Atti_amministrazioni_aggiudicatrici/index_ori.html?pCig=YDC3295243","Atti della procedura")</f>
        <v>Atti della procedura</v>
      </c>
    </row>
    <row r="1340" spans="2:8" ht="30" x14ac:dyDescent="0.25">
      <c r="B1340" s="1" t="s">
        <v>4600</v>
      </c>
      <c r="C1340" s="1" t="s">
        <v>4601</v>
      </c>
      <c r="D1340" s="1" t="s">
        <v>4602</v>
      </c>
      <c r="E1340" s="1" t="s">
        <v>4602</v>
      </c>
      <c r="F1340" s="1" t="s">
        <v>4603</v>
      </c>
      <c r="G1340" s="2">
        <v>1729.8</v>
      </c>
      <c r="H1340" s="1" t="str">
        <f>HYPERLINK("https://www.insiel.it/cms/societa-trasparente/09-bandi-di-gara-e-contratti/Atti_amministrazioni_aggiudicatrici/index_ori.html?pCig=Y51328C0F2","Atti della procedura")</f>
        <v>Atti della procedura</v>
      </c>
    </row>
    <row r="1341" spans="2:8" ht="45" x14ac:dyDescent="0.25">
      <c r="B1341" s="1" t="s">
        <v>4604</v>
      </c>
      <c r="C1341" s="1" t="s">
        <v>4605</v>
      </c>
      <c r="D1341" s="1" t="s">
        <v>4606</v>
      </c>
      <c r="E1341" s="1" t="s">
        <v>4606</v>
      </c>
      <c r="F1341" s="1" t="s">
        <v>4607</v>
      </c>
      <c r="G1341" s="2">
        <v>2250</v>
      </c>
      <c r="H1341" s="1" t="str">
        <f>HYPERLINK("https://www.insiel.it/cms/societa-trasparente/09-bandi-di-gara-e-contratti/Atti_amministrazioni_aggiudicatrici/index_ori.html?pCig=Y59328515E","Atti della procedura")</f>
        <v>Atti della procedura</v>
      </c>
    </row>
    <row r="1342" spans="2:8" ht="30" x14ac:dyDescent="0.25">
      <c r="B1342" s="1" t="s">
        <v>4608</v>
      </c>
      <c r="C1342" s="1" t="s">
        <v>78</v>
      </c>
      <c r="D1342" s="1" t="s">
        <v>79</v>
      </c>
      <c r="E1342" s="1" t="s">
        <v>79</v>
      </c>
      <c r="F1342" s="1" t="s">
        <v>4609</v>
      </c>
      <c r="G1342" s="2">
        <v>946.27</v>
      </c>
      <c r="H1342" s="1" t="str">
        <f>HYPERLINK("https://www.insiel.it/cms/societa-trasparente/09-bandi-di-gara-e-contratti/Atti_amministrazioni_aggiudicatrici/index_ori.html?pCig=NO","Atti della procedura")</f>
        <v>Atti della procedura</v>
      </c>
    </row>
    <row r="1343" spans="2:8" ht="45" x14ac:dyDescent="0.25">
      <c r="B1343" s="1" t="s">
        <v>4610</v>
      </c>
      <c r="C1343" s="1" t="s">
        <v>4611</v>
      </c>
      <c r="D1343" s="1" t="s">
        <v>4612</v>
      </c>
      <c r="E1343" s="1" t="s">
        <v>4612</v>
      </c>
      <c r="F1343" s="1" t="s">
        <v>4613</v>
      </c>
      <c r="G1343" s="2">
        <v>4600</v>
      </c>
      <c r="H1343" s="1" t="str">
        <f>HYPERLINK("https://www.insiel.it/cms/societa-trasparente/09-bandi-di-gara-e-contratti/Atti_amministrazioni_aggiudicatrici/index_ori.html?pCig=Y1C327D804","Atti della procedura")</f>
        <v>Atti della procedura</v>
      </c>
    </row>
    <row r="1344" spans="2:8" ht="45" x14ac:dyDescent="0.25">
      <c r="B1344" s="1" t="s">
        <v>4614</v>
      </c>
      <c r="C1344" s="1" t="s">
        <v>4615</v>
      </c>
      <c r="D1344" s="1" t="s">
        <v>1087</v>
      </c>
      <c r="E1344" s="1" t="s">
        <v>1087</v>
      </c>
      <c r="F1344" s="1" t="s">
        <v>4616</v>
      </c>
      <c r="G1344" s="2">
        <v>3000</v>
      </c>
      <c r="H1344" s="1" t="str">
        <f>HYPERLINK("https://www.insiel.it/cms/societa-trasparente/09-bandi-di-gara-e-contratti/Atti_amministrazioni_aggiudicatrici/index_ori.html?pCig=Y683280FCC","Atti della procedura")</f>
        <v>Atti della procedura</v>
      </c>
    </row>
    <row r="1345" spans="2:8" x14ac:dyDescent="0.25">
      <c r="B1345" s="1" t="s">
        <v>4617</v>
      </c>
      <c r="C1345" s="1" t="s">
        <v>4618</v>
      </c>
      <c r="D1345" s="1" t="s">
        <v>2039</v>
      </c>
      <c r="E1345" s="1" t="s">
        <v>2039</v>
      </c>
      <c r="F1345" s="1" t="s">
        <v>4619</v>
      </c>
      <c r="G1345" s="2">
        <v>5000</v>
      </c>
      <c r="H1345" s="1" t="str">
        <f>HYPERLINK("https://www.insiel.it/cms/societa-trasparente/09-bandi-di-gara-e-contratti/Atti_amministrazioni_aggiudicatrici/index_ori.html?pCig=Y59328B174","Atti della procedura")</f>
        <v>Atti della procedura</v>
      </c>
    </row>
    <row r="1346" spans="2:8" x14ac:dyDescent="0.25">
      <c r="B1346" s="1" t="s">
        <v>4620</v>
      </c>
      <c r="C1346" s="1" t="s">
        <v>4621</v>
      </c>
      <c r="D1346" s="1" t="s">
        <v>115</v>
      </c>
      <c r="E1346" s="1" t="s">
        <v>115</v>
      </c>
      <c r="F1346" s="1" t="s">
        <v>4622</v>
      </c>
      <c r="G1346" s="2">
        <v>612.9</v>
      </c>
      <c r="H1346" s="1" t="str">
        <f>HYPERLINK("https://www.insiel.it/cms/societa-trasparente/09-bandi-di-gara-e-contratti/Atti_amministrazioni_aggiudicatrici/index_ori.html?pCig=Y64327D3E4","Atti della procedura")</f>
        <v>Atti della procedura</v>
      </c>
    </row>
    <row r="1347" spans="2:8" x14ac:dyDescent="0.25">
      <c r="B1347" s="1" t="s">
        <v>4623</v>
      </c>
      <c r="C1347" s="1" t="s">
        <v>4624</v>
      </c>
      <c r="D1347" s="1" t="s">
        <v>649</v>
      </c>
      <c r="E1347" s="1" t="s">
        <v>649</v>
      </c>
      <c r="F1347" s="1" t="s">
        <v>4625</v>
      </c>
      <c r="G1347" s="2">
        <v>99529.600000000006</v>
      </c>
      <c r="H1347" s="1" t="str">
        <f>HYPERLINK("https://www.insiel.it/cms/societa-trasparente/09-bandi-di-gara-e-contratti/Atti_amministrazioni_aggiudicatrici/index_ori.html?pCig=88359443A8","Atti della procedura")</f>
        <v>Atti della procedura</v>
      </c>
    </row>
    <row r="1348" spans="2:8" x14ac:dyDescent="0.25">
      <c r="B1348" s="1" t="s">
        <v>4626</v>
      </c>
      <c r="C1348" s="1" t="s">
        <v>4627</v>
      </c>
      <c r="D1348" s="1" t="s">
        <v>1335</v>
      </c>
      <c r="E1348" s="1" t="s">
        <v>1335</v>
      </c>
      <c r="F1348" s="1" t="s">
        <v>4628</v>
      </c>
      <c r="G1348" s="2">
        <v>35199.839999999997</v>
      </c>
      <c r="H1348" s="1" t="str">
        <f>HYPERLINK("https://www.insiel.it/cms/societa-trasparente/09-bandi-di-gara-e-contratti/Atti_amministrazioni_aggiudicatrici/index_ori.html?pCig=Y20327B2DB","Atti della procedura")</f>
        <v>Atti della procedura</v>
      </c>
    </row>
    <row r="1349" spans="2:8" ht="30" x14ac:dyDescent="0.25">
      <c r="B1349" s="1" t="s">
        <v>4629</v>
      </c>
      <c r="C1349" s="1" t="s">
        <v>4630</v>
      </c>
      <c r="D1349" s="1" t="s">
        <v>4631</v>
      </c>
      <c r="E1349" s="1" t="s">
        <v>4631</v>
      </c>
      <c r="F1349" s="1" t="s">
        <v>4632</v>
      </c>
      <c r="G1349" s="2">
        <v>78100</v>
      </c>
      <c r="H1349" s="1" t="str">
        <f>HYPERLINK("https://www.insiel.it/cms/societa-trasparente/09-bandi-di-gara-e-contratti/Atti_amministrazioni_aggiudicatrici/index_ori.html?pCig=883412890A","Atti della procedura")</f>
        <v>Atti della procedura</v>
      </c>
    </row>
    <row r="1350" spans="2:8" ht="30" x14ac:dyDescent="0.25">
      <c r="B1350" s="1" t="s">
        <v>4633</v>
      </c>
      <c r="C1350" s="1" t="s">
        <v>4634</v>
      </c>
      <c r="D1350" s="1" t="s">
        <v>273</v>
      </c>
      <c r="E1350" s="1" t="s">
        <v>273</v>
      </c>
      <c r="F1350" s="1" t="s">
        <v>4499</v>
      </c>
      <c r="G1350" s="2">
        <v>35000</v>
      </c>
      <c r="H1350" s="1" t="str">
        <f>HYPERLINK("https://www.insiel.it/cms/societa-trasparente/09-bandi-di-gara-e-contratti/Atti_amministrazioni_aggiudicatrici/index_ori.html?pCig=Y7A327A5DB","Atti della procedura")</f>
        <v>Atti della procedura</v>
      </c>
    </row>
    <row r="1351" spans="2:8" x14ac:dyDescent="0.25">
      <c r="B1351" s="1" t="s">
        <v>4635</v>
      </c>
      <c r="C1351" s="1" t="s">
        <v>4636</v>
      </c>
      <c r="D1351" s="1" t="s">
        <v>4637</v>
      </c>
      <c r="E1351" s="1" t="s">
        <v>4637</v>
      </c>
      <c r="F1351" s="1" t="s">
        <v>4638</v>
      </c>
      <c r="G1351" s="2">
        <v>25999</v>
      </c>
      <c r="H1351" s="1" t="str">
        <f>HYPERLINK("https://www.insiel.it/cms/societa-trasparente/09-bandi-di-gara-e-contratti/Atti_amministrazioni_aggiudicatrici/index_ori.html?pCig=Y533283060","Atti della procedura")</f>
        <v>Atti della procedura</v>
      </c>
    </row>
    <row r="1352" spans="2:8" x14ac:dyDescent="0.25">
      <c r="B1352" s="1" t="s">
        <v>4639</v>
      </c>
      <c r="C1352" s="1" t="s">
        <v>4640</v>
      </c>
      <c r="D1352" s="1" t="s">
        <v>4641</v>
      </c>
      <c r="E1352" s="1" t="s">
        <v>4641</v>
      </c>
      <c r="F1352" s="1" t="s">
        <v>4642</v>
      </c>
      <c r="G1352" s="2">
        <v>125000</v>
      </c>
      <c r="H1352" s="1" t="str">
        <f>HYPERLINK("https://www.insiel.it/cms/societa-trasparente/09-bandi-di-gara-e-contratti/Atti_amministrazioni_aggiudicatrici/index_ori.html?pCig=8834608527","Atti della procedura")</f>
        <v>Atti della procedura</v>
      </c>
    </row>
    <row r="1353" spans="2:8" ht="45" x14ac:dyDescent="0.25">
      <c r="B1353" s="1" t="s">
        <v>4643</v>
      </c>
      <c r="C1353" s="1" t="s">
        <v>4644</v>
      </c>
      <c r="D1353" s="1" t="s">
        <v>1529</v>
      </c>
      <c r="E1353" s="1" t="s">
        <v>1529</v>
      </c>
      <c r="F1353" s="1" t="s">
        <v>4645</v>
      </c>
      <c r="G1353" s="2">
        <v>49000</v>
      </c>
      <c r="H1353" s="1" t="str">
        <f>HYPERLINK("https://www.insiel.it/cms/societa-trasparente/09-bandi-di-gara-e-contratti/Atti_amministrazioni_aggiudicatrici/index_ori.html?pCig=8832526F05","Atti della procedura")</f>
        <v>Atti della procedura</v>
      </c>
    </row>
    <row r="1354" spans="2:8" x14ac:dyDescent="0.25">
      <c r="B1354" s="1" t="s">
        <v>4646</v>
      </c>
      <c r="C1354" s="1" t="s">
        <v>4647</v>
      </c>
      <c r="D1354" s="1" t="s">
        <v>281</v>
      </c>
      <c r="E1354" s="1" t="s">
        <v>281</v>
      </c>
      <c r="F1354" s="1" t="s">
        <v>4648</v>
      </c>
      <c r="G1354" s="2">
        <v>8049</v>
      </c>
      <c r="H1354" s="1" t="str">
        <f>HYPERLINK("https://www.insiel.it/cms/societa-trasparente/09-bandi-di-gara-e-contratti/Atti_amministrazioni_aggiudicatrici/index_ori.html?pCig=Y2C32727EC","Atti della procedura")</f>
        <v>Atti della procedura</v>
      </c>
    </row>
    <row r="1355" spans="2:8" ht="45" x14ac:dyDescent="0.25">
      <c r="B1355" s="1" t="s">
        <v>4649</v>
      </c>
      <c r="C1355" s="1" t="s">
        <v>4650</v>
      </c>
      <c r="D1355" s="1" t="s">
        <v>3522</v>
      </c>
      <c r="E1355" s="1" t="s">
        <v>3522</v>
      </c>
      <c r="F1355" s="1" t="s">
        <v>4651</v>
      </c>
      <c r="G1355" s="2">
        <v>7500</v>
      </c>
      <c r="H1355" s="1" t="str">
        <f>HYPERLINK("https://www.insiel.it/cms/societa-trasparente/09-bandi-di-gara-e-contratti/Atti_amministrazioni_aggiudicatrici/index_ori.html?pCig=Y8E3270B6E","Atti della procedura")</f>
        <v>Atti della procedura</v>
      </c>
    </row>
    <row r="1356" spans="2:8" x14ac:dyDescent="0.25">
      <c r="B1356" s="1" t="s">
        <v>4652</v>
      </c>
      <c r="C1356" s="1" t="s">
        <v>4653</v>
      </c>
      <c r="D1356" s="1" t="s">
        <v>3372</v>
      </c>
      <c r="E1356" s="1" t="s">
        <v>3372</v>
      </c>
      <c r="F1356" s="1" t="s">
        <v>4654</v>
      </c>
      <c r="G1356" s="2">
        <v>35500</v>
      </c>
      <c r="H1356" s="1" t="str">
        <f>HYPERLINK("https://www.insiel.it/cms/societa-trasparente/09-bandi-di-gara-e-contratti/Atti_amministrazioni_aggiudicatrici/index_ori.html?pCig=Y6E326CED7","Atti della procedura")</f>
        <v>Atti della procedura</v>
      </c>
    </row>
    <row r="1357" spans="2:8" ht="75" x14ac:dyDescent="0.25">
      <c r="B1357" s="1" t="s">
        <v>4655</v>
      </c>
      <c r="C1357" s="1" t="s">
        <v>4656</v>
      </c>
      <c r="D1357" s="1" t="s">
        <v>4657</v>
      </c>
      <c r="E1357" s="1" t="s">
        <v>4657</v>
      </c>
      <c r="F1357" s="1" t="s">
        <v>4658</v>
      </c>
      <c r="G1357" s="2">
        <v>2600.3200000000002</v>
      </c>
      <c r="H1357" s="1" t="str">
        <f>HYPERLINK("https://www.insiel.it/cms/societa-trasparente/09-bandi-di-gara-e-contratti/Atti_amministrazioni_aggiudicatrici/index_ori.html?pCig=Y84326F425","Atti della procedura")</f>
        <v>Atti della procedura</v>
      </c>
    </row>
    <row r="1358" spans="2:8" ht="30" x14ac:dyDescent="0.25">
      <c r="B1358" s="1" t="s">
        <v>4659</v>
      </c>
      <c r="C1358" s="1" t="s">
        <v>4660</v>
      </c>
      <c r="D1358" s="1" t="s">
        <v>4661</v>
      </c>
      <c r="E1358" s="1" t="s">
        <v>4661</v>
      </c>
      <c r="F1358" s="1" t="s">
        <v>4662</v>
      </c>
      <c r="G1358" s="2">
        <v>99</v>
      </c>
      <c r="H1358" s="1" t="str">
        <f>HYPERLINK("https://www.insiel.it/cms/societa-trasparente/09-bandi-di-gara-e-contratti/Atti_amministrazioni_aggiudicatrici/index_ori.html?pCig=Y5B3277648","Atti della procedura")</f>
        <v>Atti della procedura</v>
      </c>
    </row>
    <row r="1359" spans="2:8" x14ac:dyDescent="0.25">
      <c r="B1359" s="1" t="s">
        <v>4663</v>
      </c>
      <c r="C1359" s="1" t="s">
        <v>4664</v>
      </c>
      <c r="D1359" s="1" t="s">
        <v>3791</v>
      </c>
      <c r="E1359" s="1" t="s">
        <v>3791</v>
      </c>
      <c r="F1359" s="1" t="s">
        <v>4665</v>
      </c>
      <c r="G1359" s="2">
        <v>10000</v>
      </c>
      <c r="H1359" s="1" t="str">
        <f>HYPERLINK("https://www.insiel.it/cms/societa-trasparente/09-bandi-di-gara-e-contratti/Atti_amministrazioni_aggiudicatrici/index_ori.html?pCig=YF33275B99","Atti della procedura")</f>
        <v>Atti della procedura</v>
      </c>
    </row>
    <row r="1360" spans="2:8" x14ac:dyDescent="0.25">
      <c r="B1360" s="1" t="s">
        <v>4666</v>
      </c>
      <c r="C1360" s="1" t="s">
        <v>4667</v>
      </c>
      <c r="D1360" s="1" t="s">
        <v>230</v>
      </c>
      <c r="E1360" s="1" t="s">
        <v>230</v>
      </c>
      <c r="F1360" s="1" t="s">
        <v>4668</v>
      </c>
      <c r="G1360" s="2">
        <v>199.99</v>
      </c>
      <c r="H1360" s="1" t="str">
        <f>HYPERLINK("https://www.insiel.it/cms/societa-trasparente/09-bandi-di-gara-e-contratti/Atti_amministrazioni_aggiudicatrici/index_ori.html?pCig=Y9632762E3","Atti della procedura")</f>
        <v>Atti della procedura</v>
      </c>
    </row>
    <row r="1361" spans="2:8" x14ac:dyDescent="0.25">
      <c r="B1361" s="1" t="s">
        <v>4669</v>
      </c>
      <c r="C1361" s="1" t="s">
        <v>4670</v>
      </c>
      <c r="D1361" s="1" t="s">
        <v>3172</v>
      </c>
      <c r="E1361" s="1" t="s">
        <v>3172</v>
      </c>
      <c r="F1361" s="1" t="s">
        <v>4671</v>
      </c>
      <c r="G1361" s="2">
        <v>3236.8</v>
      </c>
      <c r="H1361" s="1" t="str">
        <f>HYPERLINK("https://www.insiel.it/cms/societa-trasparente/09-bandi-di-gara-e-contratti/Atti_amministrazioni_aggiudicatrici/index_ori.html?pCig=YDA3280E2B","Atti della procedura")</f>
        <v>Atti della procedura</v>
      </c>
    </row>
    <row r="1362" spans="2:8" ht="30" x14ac:dyDescent="0.25">
      <c r="B1362" s="1" t="s">
        <v>4672</v>
      </c>
      <c r="C1362" s="1" t="s">
        <v>4673</v>
      </c>
      <c r="D1362" s="1" t="s">
        <v>4674</v>
      </c>
      <c r="E1362" s="1" t="s">
        <v>429</v>
      </c>
      <c r="F1362" s="1" t="s">
        <v>4675</v>
      </c>
      <c r="G1362" s="2">
        <v>2226</v>
      </c>
      <c r="H1362" s="1" t="str">
        <f>HYPERLINK("https://www.insiel.it/cms/societa-trasparente/09-bandi-di-gara-e-contratti/Atti_amministrazioni_aggiudicatrici/index_ori.html?pCig=Y1B3260315","Atti della procedura")</f>
        <v>Atti della procedura</v>
      </c>
    </row>
    <row r="1363" spans="2:8" ht="30" x14ac:dyDescent="0.25">
      <c r="B1363" s="1" t="s">
        <v>4676</v>
      </c>
      <c r="C1363" s="1" t="s">
        <v>4677</v>
      </c>
      <c r="D1363" s="1" t="s">
        <v>2328</v>
      </c>
      <c r="E1363" s="1" t="s">
        <v>2328</v>
      </c>
      <c r="F1363" s="1" t="s">
        <v>4678</v>
      </c>
      <c r="G1363" s="2">
        <v>5150</v>
      </c>
      <c r="H1363" s="1" t="str">
        <f>HYPERLINK("https://www.insiel.it/cms/societa-trasparente/09-bandi-di-gara-e-contratti/Atti_amministrazioni_aggiudicatrici/index_ori.html?pCig=YF132605DB","Atti della procedura")</f>
        <v>Atti della procedura</v>
      </c>
    </row>
    <row r="1364" spans="2:8" ht="30" x14ac:dyDescent="0.25">
      <c r="B1364" s="1" t="s">
        <v>4679</v>
      </c>
      <c r="C1364" s="1" t="s">
        <v>78</v>
      </c>
      <c r="D1364" s="1" t="s">
        <v>79</v>
      </c>
      <c r="E1364" s="1" t="s">
        <v>79</v>
      </c>
      <c r="F1364" s="1" t="s">
        <v>4680</v>
      </c>
      <c r="G1364" s="2">
        <v>830.51</v>
      </c>
      <c r="H1364" s="1" t="str">
        <f>HYPERLINK("https://www.insiel.it/cms/societa-trasparente/09-bandi-di-gara-e-contratti/Atti_amministrazioni_aggiudicatrici/index_ori.html?pCig=NO","Atti della procedura")</f>
        <v>Atti della procedura</v>
      </c>
    </row>
    <row r="1365" spans="2:8" ht="45" x14ac:dyDescent="0.25">
      <c r="B1365" s="1" t="s">
        <v>4681</v>
      </c>
      <c r="C1365" s="1" t="s">
        <v>4682</v>
      </c>
      <c r="D1365" s="1" t="s">
        <v>2332</v>
      </c>
      <c r="E1365" s="1" t="s">
        <v>2332</v>
      </c>
      <c r="F1365" s="1" t="s">
        <v>4683</v>
      </c>
      <c r="G1365" s="2">
        <v>33000</v>
      </c>
      <c r="H1365" s="1" t="str">
        <f>HYPERLINK("https://www.insiel.it/cms/societa-trasparente/09-bandi-di-gara-e-contratti/Atti_amministrazioni_aggiudicatrici/index_ori.html?pCig=YC4326057E","Atti della procedura")</f>
        <v>Atti della procedura</v>
      </c>
    </row>
    <row r="1366" spans="2:8" x14ac:dyDescent="0.25">
      <c r="B1366" s="1" t="s">
        <v>4684</v>
      </c>
      <c r="C1366" s="1" t="s">
        <v>4685</v>
      </c>
      <c r="D1366" s="1" t="s">
        <v>2781</v>
      </c>
      <c r="E1366" s="1" t="s">
        <v>2781</v>
      </c>
      <c r="F1366" s="1" t="s">
        <v>4686</v>
      </c>
      <c r="G1366" s="2">
        <v>317</v>
      </c>
      <c r="H1366" s="1" t="str">
        <f>HYPERLINK("https://www.insiel.it/cms/societa-trasparente/09-bandi-di-gara-e-contratti/Atti_amministrazioni_aggiudicatrici/index_ori.html?pCig=Y5332D7194","Atti della procedura")</f>
        <v>Atti della procedura</v>
      </c>
    </row>
    <row r="1367" spans="2:8" x14ac:dyDescent="0.25">
      <c r="B1367" s="1" t="s">
        <v>4687</v>
      </c>
      <c r="C1367" s="1" t="s">
        <v>4688</v>
      </c>
      <c r="D1367" s="1" t="s">
        <v>257</v>
      </c>
      <c r="E1367" s="1" t="s">
        <v>257</v>
      </c>
      <c r="F1367" s="1" t="s">
        <v>4689</v>
      </c>
      <c r="G1367" s="2">
        <v>468</v>
      </c>
      <c r="H1367" s="1" t="str">
        <f>HYPERLINK("https://www.insiel.it/cms/societa-trasparente/09-bandi-di-gara-e-contratti/Atti_amministrazioni_aggiudicatrici/index_ori.html?pCig=Y8632692A3","Atti della procedura")</f>
        <v>Atti della procedura</v>
      </c>
    </row>
    <row r="1368" spans="2:8" ht="45" x14ac:dyDescent="0.25">
      <c r="B1368" s="1" t="s">
        <v>4690</v>
      </c>
      <c r="C1368" s="1" t="s">
        <v>4691</v>
      </c>
      <c r="D1368" s="1" t="s">
        <v>4692</v>
      </c>
      <c r="E1368" s="1" t="s">
        <v>4692</v>
      </c>
      <c r="F1368" s="1" t="s">
        <v>4693</v>
      </c>
      <c r="G1368" s="2">
        <v>1787</v>
      </c>
      <c r="H1368" s="1" t="str">
        <f>HYPERLINK("https://www.insiel.it/cms/societa-trasparente/09-bandi-di-gara-e-contratti/Atti_amministrazioni_aggiudicatrici/index_ori.html?pCig=Y77325BAD0","Atti della procedura")</f>
        <v>Atti della procedura</v>
      </c>
    </row>
    <row r="1369" spans="2:8" x14ac:dyDescent="0.25">
      <c r="B1369" s="1" t="s">
        <v>4694</v>
      </c>
      <c r="C1369" s="1" t="s">
        <v>4695</v>
      </c>
      <c r="D1369" s="1" t="s">
        <v>2232</v>
      </c>
      <c r="E1369" s="1" t="s">
        <v>2232</v>
      </c>
      <c r="F1369" s="1" t="s">
        <v>4696</v>
      </c>
      <c r="G1369" s="2">
        <v>199</v>
      </c>
      <c r="H1369" s="1" t="str">
        <f>HYPERLINK("https://www.insiel.it/cms/societa-trasparente/09-bandi-di-gara-e-contratti/Atti_amministrazioni_aggiudicatrici/index_ori.html?pCig=Y2D32649A0","Atti della procedura")</f>
        <v>Atti della procedura</v>
      </c>
    </row>
    <row r="1370" spans="2:8" ht="45" x14ac:dyDescent="0.25">
      <c r="B1370" s="1" t="s">
        <v>4697</v>
      </c>
      <c r="C1370" s="1" t="s">
        <v>4698</v>
      </c>
      <c r="D1370" s="1" t="s">
        <v>75</v>
      </c>
      <c r="E1370" s="1" t="s">
        <v>75</v>
      </c>
      <c r="F1370" s="1" t="s">
        <v>4699</v>
      </c>
      <c r="G1370" s="2">
        <v>1728</v>
      </c>
      <c r="H1370" s="1" t="str">
        <f>HYPERLINK("https://www.insiel.it/cms/societa-trasparente/09-bandi-di-gara-e-contratti/Atti_amministrazioni_aggiudicatrici/index_ori.html?pCig=Y91325A468","Atti della procedura")</f>
        <v>Atti della procedura</v>
      </c>
    </row>
    <row r="1371" spans="2:8" ht="45" x14ac:dyDescent="0.25">
      <c r="B1371" s="1" t="s">
        <v>4700</v>
      </c>
      <c r="C1371" s="1" t="s">
        <v>4701</v>
      </c>
      <c r="D1371" s="1" t="s">
        <v>75</v>
      </c>
      <c r="E1371" s="1" t="s">
        <v>75</v>
      </c>
      <c r="F1371" s="1" t="s">
        <v>4702</v>
      </c>
      <c r="G1371" s="2">
        <v>1728</v>
      </c>
      <c r="H1371" s="1" t="str">
        <f>HYPERLINK("https://www.insiel.it/cms/societa-trasparente/09-bandi-di-gara-e-contratti/Atti_amministrazioni_aggiudicatrici/index_ori.html?pCig=YE8325A25D","Atti della procedura")</f>
        <v>Atti della procedura</v>
      </c>
    </row>
    <row r="1372" spans="2:8" x14ac:dyDescent="0.25">
      <c r="B1372" s="1" t="s">
        <v>4703</v>
      </c>
      <c r="C1372" s="1" t="s">
        <v>4704</v>
      </c>
      <c r="D1372" s="1" t="s">
        <v>867</v>
      </c>
      <c r="E1372" s="1" t="s">
        <v>867</v>
      </c>
      <c r="F1372" s="1" t="s">
        <v>4705</v>
      </c>
      <c r="G1372" s="2">
        <v>180</v>
      </c>
      <c r="H1372" s="1" t="str">
        <f>HYPERLINK("https://www.insiel.it/cms/societa-trasparente/09-bandi-di-gara-e-contratti/Atti_amministrazioni_aggiudicatrici/index_ori.html?pCig=Y9B325BCAC","Atti della procedura")</f>
        <v>Atti della procedura</v>
      </c>
    </row>
    <row r="1373" spans="2:8" x14ac:dyDescent="0.25">
      <c r="B1373" s="1" t="s">
        <v>4706</v>
      </c>
      <c r="C1373" s="1" t="s">
        <v>4707</v>
      </c>
      <c r="D1373" s="1" t="s">
        <v>4708</v>
      </c>
      <c r="E1373" s="1" t="s">
        <v>4708</v>
      </c>
      <c r="F1373" s="1" t="s">
        <v>4709</v>
      </c>
      <c r="G1373" s="2">
        <v>64312.5</v>
      </c>
      <c r="H1373" s="1" t="str">
        <f>HYPERLINK("https://www.insiel.it/cms/societa-trasparente/09-bandi-di-gara-e-contratti/Atti_amministrazioni_aggiudicatrici/index_ori.html?pCig=8819086BFC","Atti della procedura")</f>
        <v>Atti della procedura</v>
      </c>
    </row>
    <row r="1374" spans="2:8" ht="30" x14ac:dyDescent="0.25">
      <c r="B1374" s="1" t="s">
        <v>4710</v>
      </c>
      <c r="C1374" s="1" t="s">
        <v>4711</v>
      </c>
      <c r="D1374" s="1" t="s">
        <v>273</v>
      </c>
      <c r="E1374" s="1" t="s">
        <v>273</v>
      </c>
      <c r="F1374" s="1" t="s">
        <v>4499</v>
      </c>
      <c r="G1374" s="2">
        <v>35000</v>
      </c>
      <c r="H1374" s="1" t="str">
        <f>HYPERLINK("https://www.insiel.it/cms/societa-trasparente/09-bandi-di-gara-e-contratti/Atti_amministrazioni_aggiudicatrici/index_ori.html?pCig=Y753254985","Atti della procedura")</f>
        <v>Atti della procedura</v>
      </c>
    </row>
    <row r="1375" spans="2:8" ht="45" x14ac:dyDescent="0.25">
      <c r="B1375" s="1" t="s">
        <v>4712</v>
      </c>
      <c r="C1375" s="1" t="s">
        <v>4713</v>
      </c>
      <c r="D1375" s="1" t="s">
        <v>1163</v>
      </c>
      <c r="E1375" s="1" t="s">
        <v>1163</v>
      </c>
      <c r="F1375" s="1" t="s">
        <v>4714</v>
      </c>
      <c r="G1375" s="2">
        <v>17048</v>
      </c>
      <c r="H1375" s="1" t="str">
        <f>HYPERLINK("https://www.insiel.it/cms/societa-trasparente/09-bandi-di-gara-e-contratti/Atti_amministrazioni_aggiudicatrici/index_ori.html?pCig=YB1326AAF9","Atti della procedura")</f>
        <v>Atti della procedura</v>
      </c>
    </row>
    <row r="1376" spans="2:8" ht="30" x14ac:dyDescent="0.25">
      <c r="B1376" s="1" t="s">
        <v>4715</v>
      </c>
      <c r="C1376" s="1" t="s">
        <v>4716</v>
      </c>
      <c r="D1376" s="1" t="s">
        <v>4717</v>
      </c>
      <c r="E1376" s="1" t="s">
        <v>4717</v>
      </c>
      <c r="F1376" s="1" t="s">
        <v>4603</v>
      </c>
      <c r="G1376" s="2">
        <v>1566</v>
      </c>
      <c r="H1376" s="1" t="str">
        <f>HYPERLINK("https://www.insiel.it/cms/societa-trasparente/09-bandi-di-gara-e-contratti/Atti_amministrazioni_aggiudicatrici/index_ori.html?pCig=Y4032516F5","Atti della procedura")</f>
        <v>Atti della procedura</v>
      </c>
    </row>
    <row r="1377" spans="2:8" ht="30" x14ac:dyDescent="0.25">
      <c r="B1377" s="1" t="s">
        <v>4718</v>
      </c>
      <c r="C1377" s="1" t="s">
        <v>4719</v>
      </c>
      <c r="D1377" s="1" t="s">
        <v>663</v>
      </c>
      <c r="E1377" s="1" t="s">
        <v>663</v>
      </c>
      <c r="F1377" s="1" t="s">
        <v>4720</v>
      </c>
      <c r="G1377" s="2">
        <v>5250</v>
      </c>
      <c r="H1377" s="1" t="str">
        <f>HYPERLINK("https://www.insiel.it/cms/societa-trasparente/09-bandi-di-gara-e-contratti/Atti_amministrazioni_aggiudicatrici/index_ori.html?pCig=YEB325101A","Atti della procedura")</f>
        <v>Atti della procedura</v>
      </c>
    </row>
    <row r="1378" spans="2:8" ht="30" x14ac:dyDescent="0.25">
      <c r="B1378" s="1" t="s">
        <v>4721</v>
      </c>
      <c r="C1378" s="1" t="s">
        <v>4722</v>
      </c>
      <c r="D1378" s="1" t="s">
        <v>2028</v>
      </c>
      <c r="E1378" s="1" t="s">
        <v>2028</v>
      </c>
      <c r="F1378" s="1" t="s">
        <v>4723</v>
      </c>
      <c r="G1378" s="2">
        <v>32500</v>
      </c>
      <c r="H1378" s="1" t="str">
        <f>HYPERLINK("https://www.insiel.it/cms/societa-trasparente/09-bandi-di-gara-e-contratti/Atti_amministrazioni_aggiudicatrici/index_ori.html?pCig=Y0632553CD","Atti della procedura")</f>
        <v>Atti della procedura</v>
      </c>
    </row>
    <row r="1379" spans="2:8" ht="30" x14ac:dyDescent="0.25">
      <c r="B1379" s="1" t="s">
        <v>4724</v>
      </c>
      <c r="C1379" s="1" t="s">
        <v>4725</v>
      </c>
      <c r="D1379" s="1" t="s">
        <v>3390</v>
      </c>
      <c r="E1379" s="1" t="s">
        <v>3390</v>
      </c>
      <c r="F1379" s="1" t="s">
        <v>4726</v>
      </c>
      <c r="G1379" s="2">
        <v>12000</v>
      </c>
      <c r="H1379" s="1" t="str">
        <f>HYPERLINK("https://www.insiel.it/cms/societa-trasparente/09-bandi-di-gara-e-contratti/Atti_amministrazioni_aggiudicatrici/index_ori.html?pCig=YFA324F2CF","Atti della procedura")</f>
        <v>Atti della procedura</v>
      </c>
    </row>
    <row r="1380" spans="2:8" x14ac:dyDescent="0.25">
      <c r="B1380" s="1" t="s">
        <v>4727</v>
      </c>
      <c r="C1380" s="1" t="s">
        <v>4728</v>
      </c>
      <c r="D1380" s="1" t="s">
        <v>1108</v>
      </c>
      <c r="E1380" s="1" t="s">
        <v>1108</v>
      </c>
      <c r="F1380" s="1" t="s">
        <v>4729</v>
      </c>
      <c r="G1380" s="2">
        <v>18595.919999999998</v>
      </c>
      <c r="H1380" s="1" t="str">
        <f>HYPERLINK("https://www.insiel.it/cms/societa-trasparente/09-bandi-di-gara-e-contratti/Atti_amministrazioni_aggiudicatrici/index_ori.html?pCig=Y2D3274D73","Atti della procedura")</f>
        <v>Atti della procedura</v>
      </c>
    </row>
    <row r="1381" spans="2:8" ht="30" x14ac:dyDescent="0.25">
      <c r="B1381" s="1" t="s">
        <v>4730</v>
      </c>
      <c r="C1381" s="1" t="s">
        <v>4731</v>
      </c>
      <c r="D1381" s="1" t="s">
        <v>4529</v>
      </c>
      <c r="E1381" s="1" t="s">
        <v>4529</v>
      </c>
      <c r="F1381" s="1" t="s">
        <v>4530</v>
      </c>
      <c r="G1381" s="2">
        <v>20000</v>
      </c>
      <c r="H1381" s="1" t="str">
        <f>HYPERLINK("https://www.insiel.it/cms/societa-trasparente/09-bandi-di-gara-e-contratti/Atti_amministrazioni_aggiudicatrici/index_ori.html?pCig=Y533255CCA","Atti della procedura")</f>
        <v>Atti della procedura</v>
      </c>
    </row>
    <row r="1382" spans="2:8" ht="30" x14ac:dyDescent="0.25">
      <c r="B1382" s="1" t="s">
        <v>4732</v>
      </c>
      <c r="C1382" s="1" t="s">
        <v>4733</v>
      </c>
      <c r="D1382" s="1" t="s">
        <v>123</v>
      </c>
      <c r="E1382" s="1" t="s">
        <v>123</v>
      </c>
      <c r="F1382" s="1" t="s">
        <v>4734</v>
      </c>
      <c r="G1382" s="2">
        <v>4579.05</v>
      </c>
      <c r="H1382" s="1" t="str">
        <f>HYPERLINK("https://www.insiel.it/cms/societa-trasparente/09-bandi-di-gara-e-contratti/Atti_amministrazioni_aggiudicatrici/index_ori.html?pCig=Y483253D64","Atti della procedura")</f>
        <v>Atti della procedura</v>
      </c>
    </row>
    <row r="1383" spans="2:8" x14ac:dyDescent="0.25">
      <c r="B1383" s="1" t="s">
        <v>4735</v>
      </c>
      <c r="C1383" s="1" t="s">
        <v>4736</v>
      </c>
      <c r="D1383" s="1" t="s">
        <v>4737</v>
      </c>
      <c r="E1383" s="1" t="s">
        <v>4737</v>
      </c>
      <c r="F1383" s="1" t="s">
        <v>4738</v>
      </c>
      <c r="G1383" s="2">
        <v>479.08</v>
      </c>
      <c r="H1383" s="1" t="str">
        <f>HYPERLINK("https://www.insiel.it/cms/societa-trasparente/09-bandi-di-gara-e-contratti/Atti_amministrazioni_aggiudicatrici/index_ori.html?pCig=Y323247940","Atti della procedura")</f>
        <v>Atti della procedura</v>
      </c>
    </row>
    <row r="1384" spans="2:8" ht="30" x14ac:dyDescent="0.25">
      <c r="B1384" s="1" t="s">
        <v>4739</v>
      </c>
      <c r="C1384" s="1" t="s">
        <v>78</v>
      </c>
      <c r="D1384" s="1" t="s">
        <v>79</v>
      </c>
      <c r="E1384" s="1" t="s">
        <v>79</v>
      </c>
      <c r="F1384" s="1" t="s">
        <v>4740</v>
      </c>
      <c r="G1384" s="2">
        <v>726.53</v>
      </c>
      <c r="H1384" s="1" t="str">
        <f>HYPERLINK("https://www.insiel.it/cms/societa-trasparente/09-bandi-di-gara-e-contratti/Atti_amministrazioni_aggiudicatrici/index_ori.html?pCig=NO","Atti della procedura")</f>
        <v>Atti della procedura</v>
      </c>
    </row>
    <row r="1385" spans="2:8" ht="30" x14ac:dyDescent="0.25">
      <c r="B1385" s="1" t="s">
        <v>4741</v>
      </c>
      <c r="C1385" s="1" t="s">
        <v>78</v>
      </c>
      <c r="D1385" s="1" t="s">
        <v>79</v>
      </c>
      <c r="E1385" s="1" t="s">
        <v>79</v>
      </c>
      <c r="F1385" s="1" t="s">
        <v>4742</v>
      </c>
      <c r="G1385" s="2">
        <v>814.51</v>
      </c>
      <c r="H1385" s="1" t="str">
        <f>HYPERLINK("https://www.insiel.it/cms/societa-trasparente/09-bandi-di-gara-e-contratti/Atti_amministrazioni_aggiudicatrici/index_ori.html?pCig=NO","Atti della procedura")</f>
        <v>Atti della procedura</v>
      </c>
    </row>
    <row r="1386" spans="2:8" ht="60" x14ac:dyDescent="0.25">
      <c r="B1386" s="1" t="s">
        <v>4743</v>
      </c>
      <c r="C1386" s="1" t="s">
        <v>4744</v>
      </c>
      <c r="D1386" s="1" t="s">
        <v>2532</v>
      </c>
      <c r="E1386" s="1" t="s">
        <v>2532</v>
      </c>
      <c r="F1386" s="1" t="s">
        <v>4745</v>
      </c>
      <c r="G1386" s="2">
        <v>300</v>
      </c>
      <c r="H1386" s="1" t="str">
        <f>HYPERLINK("https://www.insiel.it/cms/societa-trasparente/09-bandi-di-gara-e-contratti/Atti_amministrazioni_aggiudicatrici/index_ori.html?pCig=Y573244188","Atti della procedura")</f>
        <v>Atti della procedura</v>
      </c>
    </row>
    <row r="1387" spans="2:8" x14ac:dyDescent="0.25">
      <c r="B1387" s="1" t="s">
        <v>4746</v>
      </c>
      <c r="C1387" s="1" t="s">
        <v>4747</v>
      </c>
      <c r="D1387" s="1" t="s">
        <v>253</v>
      </c>
      <c r="E1387" s="1" t="s">
        <v>253</v>
      </c>
      <c r="F1387" s="1" t="s">
        <v>4748</v>
      </c>
      <c r="G1387" s="2">
        <v>720</v>
      </c>
      <c r="H1387" s="1" t="str">
        <f>HYPERLINK("https://www.insiel.it/cms/societa-trasparente/09-bandi-di-gara-e-contratti/Atti_amministrazioni_aggiudicatrici/index_ori.html?pCig=Y0432433FC","Atti della procedura")</f>
        <v>Atti della procedura</v>
      </c>
    </row>
    <row r="1388" spans="2:8" x14ac:dyDescent="0.25">
      <c r="B1388" s="1" t="s">
        <v>4749</v>
      </c>
      <c r="C1388" s="1" t="s">
        <v>4750</v>
      </c>
      <c r="D1388" s="1" t="s">
        <v>2422</v>
      </c>
      <c r="E1388" s="1" t="s">
        <v>2422</v>
      </c>
      <c r="F1388" s="1" t="s">
        <v>4751</v>
      </c>
      <c r="G1388" s="2">
        <v>10000</v>
      </c>
      <c r="H1388" s="1" t="str">
        <f>HYPERLINK("https://www.insiel.it/cms/societa-trasparente/09-bandi-di-gara-e-contratti/Atti_amministrazioni_aggiudicatrici/index_ori.html?pCig=Y1732476E0","Atti della procedura")</f>
        <v>Atti della procedura</v>
      </c>
    </row>
    <row r="1389" spans="2:8" ht="30" x14ac:dyDescent="0.25">
      <c r="B1389" s="1" t="s">
        <v>4752</v>
      </c>
      <c r="C1389" s="1" t="s">
        <v>4753</v>
      </c>
      <c r="D1389" s="1" t="s">
        <v>2293</v>
      </c>
      <c r="E1389" s="1" t="s">
        <v>2293</v>
      </c>
      <c r="F1389" s="1" t="s">
        <v>4754</v>
      </c>
      <c r="G1389" s="2">
        <v>1664</v>
      </c>
      <c r="H1389" s="1" t="str">
        <f>HYPERLINK("https://www.insiel.it/cms/societa-trasparente/09-bandi-di-gara-e-contratti/Atti_amministrazioni_aggiudicatrici/index_ori.html?pCig=Y22323F86B","Atti della procedura")</f>
        <v>Atti della procedura</v>
      </c>
    </row>
    <row r="1390" spans="2:8" ht="30" x14ac:dyDescent="0.25">
      <c r="B1390" s="1" t="s">
        <v>4755</v>
      </c>
      <c r="C1390" s="1" t="s">
        <v>4756</v>
      </c>
      <c r="D1390" s="1" t="s">
        <v>4757</v>
      </c>
      <c r="E1390" s="1" t="s">
        <v>4757</v>
      </c>
      <c r="F1390" s="1" t="s">
        <v>4758</v>
      </c>
      <c r="G1390" s="2">
        <v>104704</v>
      </c>
      <c r="H1390" s="1" t="str">
        <f>HYPERLINK("https://www.insiel.it/cms/societa-trasparente/09-bandi-di-gara-e-contratti/Atti_amministrazioni_aggiudicatrici/index_ori.html?pCig=8805370531","Atti della procedura")</f>
        <v>Atti della procedura</v>
      </c>
    </row>
    <row r="1391" spans="2:8" ht="30" x14ac:dyDescent="0.25">
      <c r="B1391" s="1" t="s">
        <v>4759</v>
      </c>
      <c r="C1391" s="1" t="s">
        <v>4760</v>
      </c>
      <c r="D1391" s="1" t="s">
        <v>281</v>
      </c>
      <c r="E1391" s="1" t="s">
        <v>281</v>
      </c>
      <c r="F1391" s="1" t="s">
        <v>4761</v>
      </c>
      <c r="G1391" s="2">
        <v>5994.4</v>
      </c>
      <c r="H1391" s="1" t="str">
        <f>HYPERLINK("https://www.insiel.it/cms/societa-trasparente/09-bandi-di-gara-e-contratti/Atti_amministrazioni_aggiudicatrici/index_ori.html?pCig=Y59323F889","Atti della procedura")</f>
        <v>Atti della procedura</v>
      </c>
    </row>
    <row r="1392" spans="2:8" ht="30" x14ac:dyDescent="0.25">
      <c r="B1392" s="1" t="s">
        <v>4762</v>
      </c>
      <c r="C1392" s="1" t="s">
        <v>4763</v>
      </c>
      <c r="D1392" s="1" t="s">
        <v>75</v>
      </c>
      <c r="E1392" s="1" t="s">
        <v>75</v>
      </c>
      <c r="F1392" s="1" t="s">
        <v>4764</v>
      </c>
      <c r="G1392" s="2">
        <v>1488</v>
      </c>
      <c r="H1392" s="1" t="str">
        <f>HYPERLINK("https://www.insiel.it/cms/societa-trasparente/09-bandi-di-gara-e-contratti/Atti_amministrazioni_aggiudicatrici/index_ori.html?pCig=Y3B3329AAA","Atti della procedura")</f>
        <v>Atti della procedura</v>
      </c>
    </row>
    <row r="1393" spans="2:8" x14ac:dyDescent="0.25">
      <c r="B1393" s="1" t="s">
        <v>4765</v>
      </c>
      <c r="C1393" s="1" t="s">
        <v>4766</v>
      </c>
      <c r="D1393" s="1" t="s">
        <v>199</v>
      </c>
      <c r="E1393" s="1" t="s">
        <v>199</v>
      </c>
      <c r="F1393" s="1" t="s">
        <v>4767</v>
      </c>
      <c r="G1393" s="2">
        <v>3300</v>
      </c>
      <c r="H1393" s="1" t="str">
        <f>HYPERLINK("https://www.insiel.it/cms/societa-trasparente/09-bandi-di-gara-e-contratti/Atti_amministrazioni_aggiudicatrici/index_ori.html?pCig=Y01322F38B","Atti della procedura")</f>
        <v>Atti della procedura</v>
      </c>
    </row>
    <row r="1394" spans="2:8" x14ac:dyDescent="0.25">
      <c r="B1394" s="1" t="s">
        <v>4768</v>
      </c>
      <c r="C1394" s="1" t="s">
        <v>4769</v>
      </c>
      <c r="D1394" s="1" t="s">
        <v>187</v>
      </c>
      <c r="E1394" s="1" t="s">
        <v>187</v>
      </c>
      <c r="F1394" s="1" t="s">
        <v>4770</v>
      </c>
      <c r="G1394" s="2">
        <v>2549.5</v>
      </c>
      <c r="H1394" s="1" t="str">
        <f>HYPERLINK("https://www.insiel.it/cms/societa-trasparente/09-bandi-di-gara-e-contratti/Atti_amministrazioni_aggiudicatrici/index_ori.html?pCig=YD9322D77B","Atti della procedura")</f>
        <v>Atti della procedura</v>
      </c>
    </row>
    <row r="1395" spans="2:8" x14ac:dyDescent="0.25">
      <c r="B1395" s="1" t="s">
        <v>4771</v>
      </c>
      <c r="C1395" s="1" t="s">
        <v>4772</v>
      </c>
      <c r="D1395" s="1" t="s">
        <v>27</v>
      </c>
      <c r="E1395" s="1" t="s">
        <v>27</v>
      </c>
      <c r="F1395" s="1" t="s">
        <v>4773</v>
      </c>
      <c r="G1395" s="2">
        <v>1200</v>
      </c>
      <c r="H1395" s="1" t="str">
        <f>HYPERLINK("https://www.insiel.it/cms/societa-trasparente/09-bandi-di-gara-e-contratti/Atti_amministrazioni_aggiudicatrici/index_ori.html?pCig=YAB322D7D4","Atti della procedura")</f>
        <v>Atti della procedura</v>
      </c>
    </row>
    <row r="1396" spans="2:8" ht="30" x14ac:dyDescent="0.25">
      <c r="B1396" s="1" t="s">
        <v>4774</v>
      </c>
      <c r="C1396" s="1" t="s">
        <v>4775</v>
      </c>
      <c r="D1396" s="1" t="s">
        <v>1525</v>
      </c>
      <c r="E1396" s="1" t="s">
        <v>1525</v>
      </c>
      <c r="F1396" s="1" t="s">
        <v>1526</v>
      </c>
      <c r="G1396" s="2">
        <v>1900.08</v>
      </c>
      <c r="H1396" s="1" t="str">
        <f>HYPERLINK("https://www.insiel.it/cms/societa-trasparente/09-bandi-di-gara-e-contratti/Atti_amministrazioni_aggiudicatrici/index_ori.html?pCig=YD8323D040","Atti della procedura")</f>
        <v>Atti della procedura</v>
      </c>
    </row>
    <row r="1397" spans="2:8" ht="30" x14ac:dyDescent="0.25">
      <c r="B1397" s="1" t="s">
        <v>4776</v>
      </c>
      <c r="C1397" s="1" t="s">
        <v>4777</v>
      </c>
      <c r="D1397" s="1" t="s">
        <v>4778</v>
      </c>
      <c r="E1397" s="1" t="s">
        <v>4778</v>
      </c>
      <c r="F1397" s="1" t="s">
        <v>4779</v>
      </c>
      <c r="G1397" s="2">
        <v>20</v>
      </c>
      <c r="H1397" s="1" t="str">
        <f>HYPERLINK("https://www.insiel.it/cms/societa-trasparente/09-bandi-di-gara-e-contratti/Atti_amministrazioni_aggiudicatrici/index_ori.html?pCig=YF2322FE93","Atti della procedura")</f>
        <v>Atti della procedura</v>
      </c>
    </row>
    <row r="1398" spans="2:8" ht="30" x14ac:dyDescent="0.25">
      <c r="B1398" s="1" t="s">
        <v>4780</v>
      </c>
      <c r="C1398" s="1" t="s">
        <v>4781</v>
      </c>
      <c r="D1398" s="1" t="s">
        <v>19</v>
      </c>
      <c r="E1398" s="1" t="s">
        <v>19</v>
      </c>
      <c r="F1398" s="1" t="s">
        <v>20</v>
      </c>
      <c r="G1398" s="2">
        <v>39000</v>
      </c>
      <c r="H1398" s="1" t="str">
        <f>HYPERLINK("https://www.insiel.it/cms/societa-trasparente/09-bandi-di-gara-e-contratti/Atti_amministrazioni_aggiudicatrici/index_ori.html?pCig=Z45322A2D8","Atti della procedura")</f>
        <v>Atti della procedura</v>
      </c>
    </row>
    <row r="1399" spans="2:8" ht="30" x14ac:dyDescent="0.25">
      <c r="B1399" s="1" t="s">
        <v>4782</v>
      </c>
      <c r="C1399" s="1" t="s">
        <v>4783</v>
      </c>
      <c r="D1399" s="1" t="s">
        <v>4784</v>
      </c>
      <c r="E1399" s="1" t="s">
        <v>4785</v>
      </c>
      <c r="F1399" s="1" t="s">
        <v>4786</v>
      </c>
      <c r="G1399" s="2">
        <v>16500</v>
      </c>
      <c r="H1399" s="1" t="str">
        <f>HYPERLINK("https://www.insiel.it/cms/societa-trasparente/09-bandi-di-gara-e-contratti/Atti_amministrazioni_aggiudicatrici/index_ori.html?pCig=Y273229CB8","Atti della procedura")</f>
        <v>Atti della procedura</v>
      </c>
    </row>
    <row r="1400" spans="2:8" ht="45" x14ac:dyDescent="0.25">
      <c r="B1400" s="1" t="s">
        <v>4787</v>
      </c>
      <c r="C1400" s="1" t="s">
        <v>4788</v>
      </c>
      <c r="D1400" s="1" t="s">
        <v>27</v>
      </c>
      <c r="E1400" s="1" t="s">
        <v>27</v>
      </c>
      <c r="F1400" s="1" t="s">
        <v>4789</v>
      </c>
      <c r="G1400" s="2">
        <v>130048.15</v>
      </c>
      <c r="H1400" s="1" t="str">
        <f>HYPERLINK("https://www.insiel.it/cms/societa-trasparente/09-bandi-di-gara-e-contratti/Atti_amministrazioni_aggiudicatrici/index_ori.html?pCig=8798841949","Atti della procedura")</f>
        <v>Atti della procedura</v>
      </c>
    </row>
    <row r="1401" spans="2:8" ht="45" x14ac:dyDescent="0.25">
      <c r="B1401" s="1" t="s">
        <v>4790</v>
      </c>
      <c r="C1401" s="1" t="s">
        <v>4791</v>
      </c>
      <c r="D1401" s="1" t="s">
        <v>1335</v>
      </c>
      <c r="E1401" s="1" t="s">
        <v>1335</v>
      </c>
      <c r="F1401" s="1" t="s">
        <v>4792</v>
      </c>
      <c r="G1401" s="2">
        <v>150</v>
      </c>
      <c r="H1401" s="1" t="str">
        <f>HYPERLINK("https://www.insiel.it/cms/societa-trasparente/09-bandi-di-gara-e-contratti/Atti_amministrazioni_aggiudicatrici/index_ori.html?pCig=Y333226134","Atti della procedura")</f>
        <v>Atti della procedura</v>
      </c>
    </row>
    <row r="1402" spans="2:8" ht="30" x14ac:dyDescent="0.25">
      <c r="B1402" s="1" t="s">
        <v>4793</v>
      </c>
      <c r="C1402" s="1" t="s">
        <v>4794</v>
      </c>
      <c r="D1402" s="1" t="s">
        <v>4336</v>
      </c>
      <c r="E1402" s="1" t="s">
        <v>4336</v>
      </c>
      <c r="F1402" s="1" t="s">
        <v>4795</v>
      </c>
      <c r="G1402" s="2">
        <v>10011</v>
      </c>
      <c r="H1402" s="1" t="str">
        <f>HYPERLINK("https://www.insiel.it/cms/societa-trasparente/09-bandi-di-gara-e-contratti/Atti_amministrazioni_aggiudicatrici/index_ori.html?pCig=Y36321EC5B","Atti della procedura")</f>
        <v>Atti della procedura</v>
      </c>
    </row>
    <row r="1403" spans="2:8" ht="30" x14ac:dyDescent="0.25">
      <c r="B1403" s="1" t="s">
        <v>4796</v>
      </c>
      <c r="C1403" s="1" t="s">
        <v>4797</v>
      </c>
      <c r="D1403" s="1" t="s">
        <v>43</v>
      </c>
      <c r="E1403" s="1" t="s">
        <v>43</v>
      </c>
      <c r="F1403" s="1" t="s">
        <v>4798</v>
      </c>
      <c r="G1403" s="2">
        <v>169</v>
      </c>
      <c r="H1403" s="1" t="str">
        <f>HYPERLINK("https://www.insiel.it/cms/societa-trasparente/09-bandi-di-gara-e-contratti/Atti_amministrazioni_aggiudicatrici/index_ori.html?pCig=Y8D3228C17","Atti della procedura")</f>
        <v>Atti della procedura</v>
      </c>
    </row>
    <row r="1404" spans="2:8" x14ac:dyDescent="0.25">
      <c r="B1404" s="1" t="s">
        <v>4799</v>
      </c>
      <c r="C1404" s="1" t="s">
        <v>4800</v>
      </c>
      <c r="D1404" s="1" t="s">
        <v>818</v>
      </c>
      <c r="E1404" s="1" t="s">
        <v>818</v>
      </c>
      <c r="F1404" s="1" t="s">
        <v>4801</v>
      </c>
      <c r="G1404" s="2">
        <v>329</v>
      </c>
      <c r="H1404" s="1" t="str">
        <f>HYPERLINK("https://www.insiel.it/cms/societa-trasparente/09-bandi-di-gara-e-contratti/Atti_amministrazioni_aggiudicatrici/index_ori.html?pCig=YA33225C18","Atti della procedura")</f>
        <v>Atti della procedura</v>
      </c>
    </row>
    <row r="1405" spans="2:8" x14ac:dyDescent="0.25">
      <c r="B1405" s="1" t="s">
        <v>4802</v>
      </c>
      <c r="C1405" s="1" t="s">
        <v>4803</v>
      </c>
      <c r="D1405" s="1" t="s">
        <v>4804</v>
      </c>
      <c r="E1405" s="1" t="s">
        <v>4804</v>
      </c>
      <c r="F1405" s="1" t="s">
        <v>4805</v>
      </c>
      <c r="G1405" s="2">
        <v>530</v>
      </c>
      <c r="H1405" s="1" t="str">
        <f>HYPERLINK("https://www.insiel.it/cms/societa-trasparente/09-bandi-di-gara-e-contratti/Atti_amministrazioni_aggiudicatrici/index_ori.html?pCig=Y1E322420D","Atti della procedura")</f>
        <v>Atti della procedura</v>
      </c>
    </row>
    <row r="1406" spans="2:8" x14ac:dyDescent="0.25">
      <c r="B1406" s="1" t="s">
        <v>4806</v>
      </c>
      <c r="C1406" s="1" t="s">
        <v>4807</v>
      </c>
      <c r="D1406" s="1" t="s">
        <v>4808</v>
      </c>
      <c r="E1406" s="1" t="s">
        <v>91</v>
      </c>
      <c r="F1406" s="1" t="s">
        <v>4809</v>
      </c>
      <c r="G1406" s="2">
        <v>31199</v>
      </c>
      <c r="H1406" s="1" t="str">
        <f>HYPERLINK("https://www.insiel.it/cms/societa-trasparente/09-bandi-di-gara-e-contratti/Atti_amministrazioni_aggiudicatrici/index_ori.html?pCig=Y563238AE5","Atti della procedura")</f>
        <v>Atti della procedura</v>
      </c>
    </row>
    <row r="1407" spans="2:8" x14ac:dyDescent="0.25">
      <c r="B1407" s="1" t="s">
        <v>4810</v>
      </c>
      <c r="C1407" s="1" t="s">
        <v>4811</v>
      </c>
      <c r="D1407" s="1" t="s">
        <v>882</v>
      </c>
      <c r="E1407" s="1" t="s">
        <v>882</v>
      </c>
      <c r="F1407" s="1" t="s">
        <v>4812</v>
      </c>
      <c r="G1407" s="2">
        <v>3000</v>
      </c>
      <c r="H1407" s="1" t="str">
        <f>HYPERLINK("https://www.insiel.it/cms/societa-trasparente/09-bandi-di-gara-e-contratti/Atti_amministrazioni_aggiudicatrici/index_ori.html?pCig=YF73202B5B","Atti della procedura")</f>
        <v>Atti della procedura</v>
      </c>
    </row>
    <row r="1408" spans="2:8" x14ac:dyDescent="0.25">
      <c r="B1408" s="1" t="s">
        <v>4813</v>
      </c>
      <c r="C1408" s="1" t="s">
        <v>4814</v>
      </c>
      <c r="D1408" s="1" t="s">
        <v>4815</v>
      </c>
      <c r="E1408" s="1" t="s">
        <v>4815</v>
      </c>
      <c r="F1408" s="1" t="s">
        <v>4816</v>
      </c>
      <c r="G1408" s="2">
        <v>3600</v>
      </c>
      <c r="H1408" s="1" t="str">
        <f>HYPERLINK("https://www.insiel.it/cms/societa-trasparente/09-bandi-di-gara-e-contratti/Atti_amministrazioni_aggiudicatrici/index_ori.html?pCig=Y8A320267D","Atti della procedura")</f>
        <v>Atti della procedura</v>
      </c>
    </row>
    <row r="1409" spans="2:8" x14ac:dyDescent="0.25">
      <c r="B1409" s="1" t="s">
        <v>4817</v>
      </c>
      <c r="C1409" s="1" t="s">
        <v>4818</v>
      </c>
      <c r="D1409" s="1" t="s">
        <v>2727</v>
      </c>
      <c r="E1409" s="1" t="s">
        <v>2727</v>
      </c>
      <c r="F1409" s="1" t="s">
        <v>4819</v>
      </c>
      <c r="G1409" s="2">
        <v>650</v>
      </c>
      <c r="H1409" s="1" t="str">
        <f>HYPERLINK("https://www.insiel.it/cms/societa-trasparente/09-bandi-di-gara-e-contratti/Atti_amministrazioni_aggiudicatrici/index_ori.html?pCig=YF5321DD2A","Atti della procedura")</f>
        <v>Atti della procedura</v>
      </c>
    </row>
    <row r="1410" spans="2:8" ht="30" x14ac:dyDescent="0.25">
      <c r="B1410" s="1" t="s">
        <v>4820</v>
      </c>
      <c r="C1410" s="1" t="s">
        <v>4821</v>
      </c>
      <c r="D1410" s="1" t="s">
        <v>253</v>
      </c>
      <c r="E1410" s="1" t="s">
        <v>253</v>
      </c>
      <c r="F1410" s="1" t="s">
        <v>4822</v>
      </c>
      <c r="G1410" s="2">
        <v>10587.6</v>
      </c>
      <c r="H1410" s="1" t="str">
        <f>HYPERLINK("https://www.insiel.it/cms/societa-trasparente/09-bandi-di-gara-e-contratti/Atti_amministrazioni_aggiudicatrici/index_ori.html?pCig=YA2321DB62","Atti della procedura")</f>
        <v>Atti della procedura</v>
      </c>
    </row>
    <row r="1411" spans="2:8" ht="30" x14ac:dyDescent="0.25">
      <c r="B1411" s="1" t="s">
        <v>4823</v>
      </c>
      <c r="C1411" s="1" t="s">
        <v>4824</v>
      </c>
      <c r="D1411" s="1" t="s">
        <v>530</v>
      </c>
      <c r="E1411" s="1" t="s">
        <v>530</v>
      </c>
      <c r="F1411" s="1" t="s">
        <v>4825</v>
      </c>
      <c r="G1411" s="2">
        <v>9850</v>
      </c>
      <c r="H1411" s="1" t="str">
        <f>HYPERLINK("https://www.insiel.it/cms/societa-trasparente/09-bandi-di-gara-e-contratti/Atti_amministrazioni_aggiudicatrici/index_ori.html?pCig=Y8F322421D","Atti della procedura")</f>
        <v>Atti della procedura</v>
      </c>
    </row>
    <row r="1412" spans="2:8" x14ac:dyDescent="0.25">
      <c r="B1412" s="1" t="s">
        <v>4826</v>
      </c>
      <c r="C1412" s="1" t="s">
        <v>4827</v>
      </c>
      <c r="D1412" s="1" t="s">
        <v>123</v>
      </c>
      <c r="E1412" s="1" t="s">
        <v>123</v>
      </c>
      <c r="F1412" s="1" t="s">
        <v>4828</v>
      </c>
      <c r="G1412" s="2">
        <v>314.89999999999998</v>
      </c>
      <c r="H1412" s="1" t="str">
        <f>HYPERLINK("https://www.insiel.it/cms/societa-trasparente/09-bandi-di-gara-e-contratti/Atti_amministrazioni_aggiudicatrici/index_ori.html?pCig=Y8B321C96B","Atti della procedura")</f>
        <v>Atti della procedura</v>
      </c>
    </row>
    <row r="1413" spans="2:8" ht="45" x14ac:dyDescent="0.25">
      <c r="B1413" s="1" t="s">
        <v>4829</v>
      </c>
      <c r="C1413" s="1" t="s">
        <v>4830</v>
      </c>
      <c r="D1413" s="1" t="s">
        <v>75</v>
      </c>
      <c r="E1413" s="1" t="s">
        <v>75</v>
      </c>
      <c r="F1413" s="1" t="s">
        <v>4831</v>
      </c>
      <c r="G1413" s="2">
        <v>1728</v>
      </c>
      <c r="H1413" s="1" t="str">
        <f>HYPERLINK("https://www.insiel.it/cms/societa-trasparente/09-bandi-di-gara-e-contratti/Atti_amministrazioni_aggiudicatrici/index_ori.html?pCig=YE0321F004","Atti della procedura")</f>
        <v>Atti della procedura</v>
      </c>
    </row>
    <row r="1414" spans="2:8" ht="30" x14ac:dyDescent="0.25">
      <c r="B1414" s="1" t="s">
        <v>4832</v>
      </c>
      <c r="C1414" s="1" t="s">
        <v>4833</v>
      </c>
      <c r="D1414" s="1" t="s">
        <v>4834</v>
      </c>
      <c r="E1414" s="1" t="s">
        <v>4834</v>
      </c>
      <c r="F1414" s="1" t="s">
        <v>4835</v>
      </c>
      <c r="G1414" s="2">
        <v>130500</v>
      </c>
      <c r="H1414" s="1" t="str">
        <f>HYPERLINK("https://www.insiel.it/cms/societa-trasparente/09-bandi-di-gara-e-contratti/Atti_amministrazioni_aggiudicatrici/index_ori.html?pCig=8788713367","Atti della procedura")</f>
        <v>Atti della procedura</v>
      </c>
    </row>
    <row r="1415" spans="2:8" ht="30" x14ac:dyDescent="0.25">
      <c r="B1415" s="1" t="s">
        <v>4836</v>
      </c>
      <c r="C1415" s="1" t="s">
        <v>4837</v>
      </c>
      <c r="D1415" s="1" t="s">
        <v>4838</v>
      </c>
      <c r="E1415" s="1" t="s">
        <v>4839</v>
      </c>
      <c r="F1415" s="1" t="s">
        <v>4840</v>
      </c>
      <c r="G1415" s="2">
        <v>9464</v>
      </c>
      <c r="H1415" s="1" t="str">
        <f>HYPERLINK("https://www.insiel.it/cms/societa-trasparente/09-bandi-di-gara-e-contratti/Atti_amministrazioni_aggiudicatrici/index_ori.html?pCig=Y85324C1A0","Atti della procedura")</f>
        <v>Atti della procedura</v>
      </c>
    </row>
    <row r="1416" spans="2:8" ht="30" x14ac:dyDescent="0.25">
      <c r="B1416" s="1" t="s">
        <v>4841</v>
      </c>
      <c r="C1416" s="1" t="s">
        <v>78</v>
      </c>
      <c r="D1416" s="1" t="s">
        <v>79</v>
      </c>
      <c r="E1416" s="1" t="s">
        <v>79</v>
      </c>
      <c r="F1416" s="1" t="s">
        <v>4842</v>
      </c>
      <c r="G1416" s="2">
        <v>727.86</v>
      </c>
      <c r="H1416" s="1" t="str">
        <f>HYPERLINK("https://www.insiel.it/cms/societa-trasparente/09-bandi-di-gara-e-contratti/Atti_amministrazioni_aggiudicatrici/index_ori.html?pCig=NO","Atti della procedura")</f>
        <v>Atti della procedura</v>
      </c>
    </row>
    <row r="1417" spans="2:8" x14ac:dyDescent="0.25">
      <c r="B1417" s="1" t="s">
        <v>4843</v>
      </c>
      <c r="C1417" s="1" t="s">
        <v>4844</v>
      </c>
      <c r="D1417" s="1" t="s">
        <v>4845</v>
      </c>
      <c r="E1417" s="1" t="s">
        <v>4845</v>
      </c>
      <c r="F1417" s="1" t="s">
        <v>4846</v>
      </c>
      <c r="G1417" s="2">
        <v>915.3</v>
      </c>
      <c r="H1417" s="1" t="str">
        <f>HYPERLINK("https://www.insiel.it/cms/societa-trasparente/09-bandi-di-gara-e-contratti/Atti_amministrazioni_aggiudicatrici/index_ori.html?pCig=YF9320EE07","Atti della procedura")</f>
        <v>Atti della procedura</v>
      </c>
    </row>
    <row r="1418" spans="2:8" ht="60" x14ac:dyDescent="0.25">
      <c r="B1418" s="1" t="s">
        <v>4847</v>
      </c>
      <c r="C1418" s="1" t="s">
        <v>4848</v>
      </c>
      <c r="D1418" s="1" t="s">
        <v>4849</v>
      </c>
      <c r="E1418" s="1" t="s">
        <v>4849</v>
      </c>
      <c r="F1418" s="1" t="s">
        <v>4850</v>
      </c>
      <c r="G1418" s="2">
        <v>5920</v>
      </c>
      <c r="H1418" s="1" t="str">
        <f>HYPERLINK("https://www.insiel.it/cms/societa-trasparente/09-bandi-di-gara-e-contratti/Atti_amministrazioni_aggiudicatrici/index_ori.html?pCig=YFA320D2D8","Atti della procedura")</f>
        <v>Atti della procedura</v>
      </c>
    </row>
    <row r="1419" spans="2:8" ht="30" x14ac:dyDescent="0.25">
      <c r="B1419" s="1" t="s">
        <v>4851</v>
      </c>
      <c r="C1419" s="1" t="s">
        <v>4852</v>
      </c>
      <c r="D1419" s="1" t="s">
        <v>4853</v>
      </c>
      <c r="E1419" s="1" t="s">
        <v>281</v>
      </c>
      <c r="F1419" s="1" t="s">
        <v>4854</v>
      </c>
      <c r="G1419" s="2">
        <v>1602.97</v>
      </c>
      <c r="H1419" s="1" t="str">
        <f>HYPERLINK("https://www.insiel.it/cms/societa-trasparente/09-bandi-di-gara-e-contratti/Atti_amministrazioni_aggiudicatrici/index_ori.html?pCig=Y73323D271","Atti della procedura")</f>
        <v>Atti della procedura</v>
      </c>
    </row>
    <row r="1420" spans="2:8" x14ac:dyDescent="0.25">
      <c r="B1420" s="1" t="s">
        <v>4855</v>
      </c>
      <c r="C1420" s="1" t="s">
        <v>4856</v>
      </c>
      <c r="D1420" s="1" t="s">
        <v>4398</v>
      </c>
      <c r="E1420" s="1" t="s">
        <v>4398</v>
      </c>
      <c r="F1420" s="1" t="s">
        <v>4857</v>
      </c>
      <c r="G1420" s="2">
        <v>1900</v>
      </c>
      <c r="H1420" s="1" t="str">
        <f>HYPERLINK("https://www.insiel.it/cms/societa-trasparente/09-bandi-di-gara-e-contratti/Atti_amministrazioni_aggiudicatrici/index_ori.html?pCig=YE33241DBB","Atti della procedura")</f>
        <v>Atti della procedura</v>
      </c>
    </row>
    <row r="1421" spans="2:8" x14ac:dyDescent="0.25">
      <c r="B1421" s="1" t="s">
        <v>4858</v>
      </c>
      <c r="C1421" s="1" t="s">
        <v>4859</v>
      </c>
      <c r="D1421" s="1" t="s">
        <v>2187</v>
      </c>
      <c r="E1421" s="1" t="s">
        <v>2187</v>
      </c>
      <c r="F1421" s="1" t="s">
        <v>4860</v>
      </c>
      <c r="G1421" s="2">
        <v>3750</v>
      </c>
      <c r="H1421" s="1" t="str">
        <f>HYPERLINK("https://www.insiel.it/cms/societa-trasparente/09-bandi-di-gara-e-contratti/Atti_amministrazioni_aggiudicatrici/index_ori.html?pCig=YBF321445D","Atti della procedura")</f>
        <v>Atti della procedura</v>
      </c>
    </row>
    <row r="1422" spans="2:8" ht="30" x14ac:dyDescent="0.25">
      <c r="B1422" s="1" t="s">
        <v>4861</v>
      </c>
      <c r="C1422" s="1" t="s">
        <v>4862</v>
      </c>
      <c r="D1422" s="1" t="s">
        <v>2935</v>
      </c>
      <c r="E1422" s="1" t="s">
        <v>2935</v>
      </c>
      <c r="F1422" s="1" t="s">
        <v>4863</v>
      </c>
      <c r="G1422" s="2">
        <v>2449</v>
      </c>
      <c r="H1422" s="1" t="str">
        <f>HYPERLINK("https://www.insiel.it/cms/societa-trasparente/09-bandi-di-gara-e-contratti/Atti_amministrazioni_aggiudicatrici/index_ori.html?pCig=Y823209611","Atti della procedura")</f>
        <v>Atti della procedura</v>
      </c>
    </row>
    <row r="1423" spans="2:8" ht="45" x14ac:dyDescent="0.25">
      <c r="B1423" s="1" t="s">
        <v>4864</v>
      </c>
      <c r="C1423" s="1" t="s">
        <v>4865</v>
      </c>
      <c r="D1423" s="1" t="s">
        <v>19</v>
      </c>
      <c r="E1423" s="1" t="s">
        <v>19</v>
      </c>
      <c r="F1423" s="1" t="s">
        <v>4866</v>
      </c>
      <c r="G1423" s="2">
        <v>39000</v>
      </c>
      <c r="H1423" s="1" t="str">
        <f>HYPERLINK("https://www.insiel.it/cms/societa-trasparente/09-bandi-di-gara-e-contratti/Atti_amministrazioni_aggiudicatrici/index_ori.html?pCig=Z17320783F","Atti della procedura")</f>
        <v>Atti della procedura</v>
      </c>
    </row>
    <row r="1424" spans="2:8" ht="45" x14ac:dyDescent="0.25">
      <c r="B1424" s="1" t="s">
        <v>4867</v>
      </c>
      <c r="C1424" s="1" t="s">
        <v>4868</v>
      </c>
      <c r="D1424" s="1" t="s">
        <v>75</v>
      </c>
      <c r="E1424" s="1" t="s">
        <v>75</v>
      </c>
      <c r="F1424" s="1" t="s">
        <v>4869</v>
      </c>
      <c r="G1424" s="2">
        <v>1728</v>
      </c>
      <c r="H1424" s="1" t="str">
        <f>HYPERLINK("https://www.insiel.it/cms/societa-trasparente/09-bandi-di-gara-e-contratti/Atti_amministrazioni_aggiudicatrici/index_ori.html?pCig=YB63215E5F","Atti della procedura")</f>
        <v>Atti della procedura</v>
      </c>
    </row>
    <row r="1425" spans="2:8" ht="45" x14ac:dyDescent="0.25">
      <c r="B1425" s="1" t="s">
        <v>4870</v>
      </c>
      <c r="C1425" s="1" t="s">
        <v>4871</v>
      </c>
      <c r="D1425" s="1" t="s">
        <v>75</v>
      </c>
      <c r="E1425" s="1" t="s">
        <v>75</v>
      </c>
      <c r="F1425" s="1" t="s">
        <v>4872</v>
      </c>
      <c r="G1425" s="2">
        <v>1728</v>
      </c>
      <c r="H1425" s="1" t="str">
        <f>HYPERLINK("https://www.insiel.it/cms/societa-trasparente/09-bandi-di-gara-e-contratti/Atti_amministrazioni_aggiudicatrici/index_ori.html?pCig=YCA3215EDC","Atti della procedura")</f>
        <v>Atti della procedura</v>
      </c>
    </row>
    <row r="1426" spans="2:8" x14ac:dyDescent="0.25">
      <c r="B1426" s="1" t="s">
        <v>4873</v>
      </c>
      <c r="C1426" s="1" t="s">
        <v>4874</v>
      </c>
      <c r="D1426" s="1" t="s">
        <v>27</v>
      </c>
      <c r="E1426" s="1" t="s">
        <v>27</v>
      </c>
      <c r="F1426" s="1" t="s">
        <v>4875</v>
      </c>
      <c r="G1426" s="2">
        <v>891</v>
      </c>
      <c r="H1426" s="1" t="str">
        <f>HYPERLINK("https://www.insiel.it/cms/societa-trasparente/09-bandi-di-gara-e-contratti/Atti_amministrazioni_aggiudicatrici/index_ori.html?pCig=YB9320877A","Atti della procedura")</f>
        <v>Atti della procedura</v>
      </c>
    </row>
    <row r="1427" spans="2:8" ht="30" x14ac:dyDescent="0.25">
      <c r="B1427" s="1" t="s">
        <v>4876</v>
      </c>
      <c r="C1427" s="1" t="s">
        <v>4877</v>
      </c>
      <c r="D1427" s="1" t="s">
        <v>1087</v>
      </c>
      <c r="E1427" s="1" t="s">
        <v>1087</v>
      </c>
      <c r="F1427" s="1" t="s">
        <v>4878</v>
      </c>
      <c r="G1427" s="2">
        <v>48000</v>
      </c>
      <c r="H1427" s="1" t="str">
        <f>HYPERLINK("https://www.insiel.it/cms/societa-trasparente/09-bandi-di-gara-e-contratti/Atti_amministrazioni_aggiudicatrici/index_ori.html?pCig=8783325515","Atti della procedura")</f>
        <v>Atti della procedura</v>
      </c>
    </row>
    <row r="1428" spans="2:8" x14ac:dyDescent="0.25">
      <c r="B1428" s="1" t="s">
        <v>4879</v>
      </c>
      <c r="C1428" s="1" t="s">
        <v>4880</v>
      </c>
      <c r="D1428" s="1" t="s">
        <v>4881</v>
      </c>
      <c r="E1428" s="1" t="s">
        <v>4881</v>
      </c>
      <c r="F1428" s="1" t="s">
        <v>4882</v>
      </c>
      <c r="G1428" s="2">
        <v>855</v>
      </c>
      <c r="H1428" s="1" t="str">
        <f>HYPERLINK("https://www.insiel.it/cms/societa-trasparente/09-bandi-di-gara-e-contratti/Atti_amministrazioni_aggiudicatrici/index_ori.html?pCig=Y5E3216EDA","Atti della procedura")</f>
        <v>Atti della procedura</v>
      </c>
    </row>
    <row r="1429" spans="2:8" ht="30" x14ac:dyDescent="0.25">
      <c r="B1429" s="1" t="s">
        <v>4883</v>
      </c>
      <c r="C1429" s="1" t="s">
        <v>4884</v>
      </c>
      <c r="D1429" s="1" t="s">
        <v>4885</v>
      </c>
      <c r="E1429" s="1" t="s">
        <v>4885</v>
      </c>
      <c r="F1429" s="1" t="s">
        <v>4886</v>
      </c>
      <c r="G1429" s="2">
        <v>300</v>
      </c>
      <c r="H1429" s="1" t="str">
        <f>HYPERLINK("https://www.insiel.it/cms/societa-trasparente/09-bandi-di-gara-e-contratti/Atti_amministrazioni_aggiudicatrici/index_ori.html?pCig=YA232456BA","Atti della procedura")</f>
        <v>Atti della procedura</v>
      </c>
    </row>
    <row r="1430" spans="2:8" ht="30" x14ac:dyDescent="0.25">
      <c r="B1430" s="1" t="s">
        <v>4887</v>
      </c>
      <c r="C1430" s="1" t="s">
        <v>4888</v>
      </c>
      <c r="D1430" s="1" t="s">
        <v>4889</v>
      </c>
      <c r="E1430" s="1" t="s">
        <v>4889</v>
      </c>
      <c r="F1430" s="1" t="s">
        <v>4890</v>
      </c>
      <c r="G1430" s="2">
        <v>300</v>
      </c>
      <c r="H1430" s="1" t="str">
        <f>HYPERLINK("https://www.insiel.it/cms/societa-trasparente/09-bandi-di-gara-e-contratti/Atti_amministrazioni_aggiudicatrici/index_ori.html?pCig=Y823245EC5","Atti della procedura")</f>
        <v>Atti della procedura</v>
      </c>
    </row>
    <row r="1431" spans="2:8" ht="30" x14ac:dyDescent="0.25">
      <c r="B1431" s="1" t="s">
        <v>4891</v>
      </c>
      <c r="C1431" s="1" t="s">
        <v>4892</v>
      </c>
      <c r="D1431" s="1" t="s">
        <v>3119</v>
      </c>
      <c r="E1431" s="1" t="s">
        <v>3119</v>
      </c>
      <c r="F1431" s="1" t="s">
        <v>4893</v>
      </c>
      <c r="G1431" s="2">
        <v>1680</v>
      </c>
      <c r="H1431" s="1" t="str">
        <f>HYPERLINK("https://www.insiel.it/cms/societa-trasparente/09-bandi-di-gara-e-contratti/Atti_amministrazioni_aggiudicatrici/index_ori.html?pCig=YE732DB2F6","Atti della procedura")</f>
        <v>Atti della procedura</v>
      </c>
    </row>
    <row r="1432" spans="2:8" ht="75" x14ac:dyDescent="0.25">
      <c r="B1432" s="1" t="s">
        <v>4894</v>
      </c>
      <c r="C1432" s="1" t="s">
        <v>4895</v>
      </c>
      <c r="D1432" s="1" t="s">
        <v>4896</v>
      </c>
      <c r="E1432" s="1" t="s">
        <v>4896</v>
      </c>
      <c r="F1432" s="1" t="s">
        <v>4897</v>
      </c>
      <c r="G1432" s="2">
        <v>750</v>
      </c>
      <c r="H1432" s="1" t="str">
        <f>HYPERLINK("https://www.insiel.it/cms/societa-trasparente/09-bandi-di-gara-e-contratti/Atti_amministrazioni_aggiudicatrici/index_ori.html?pCig=YA632453E2","Atti della procedura")</f>
        <v>Atti della procedura</v>
      </c>
    </row>
    <row r="1433" spans="2:8" ht="45" x14ac:dyDescent="0.25">
      <c r="B1433" s="1" t="s">
        <v>4898</v>
      </c>
      <c r="C1433" s="1" t="s">
        <v>4899</v>
      </c>
      <c r="D1433" s="1" t="s">
        <v>4900</v>
      </c>
      <c r="E1433" s="1" t="s">
        <v>4900</v>
      </c>
      <c r="F1433" s="1" t="s">
        <v>4901</v>
      </c>
      <c r="G1433" s="2">
        <v>499.5</v>
      </c>
      <c r="H1433" s="1" t="str">
        <f>HYPERLINK("https://www.insiel.it/cms/societa-trasparente/09-bandi-di-gara-e-contratti/Atti_amministrazioni_aggiudicatrici/index_ori.html?pCig=Y0D32261BF","Atti della procedura")</f>
        <v>Atti della procedura</v>
      </c>
    </row>
    <row r="1434" spans="2:8" ht="60" x14ac:dyDescent="0.25">
      <c r="B1434" s="1" t="s">
        <v>4902</v>
      </c>
      <c r="C1434" s="1" t="s">
        <v>4903</v>
      </c>
      <c r="D1434" s="1" t="s">
        <v>4904</v>
      </c>
      <c r="E1434" s="1" t="s">
        <v>4904</v>
      </c>
      <c r="F1434" s="1" t="s">
        <v>4905</v>
      </c>
      <c r="G1434" s="2">
        <v>500</v>
      </c>
      <c r="H1434" s="1" t="str">
        <f>HYPERLINK("https://www.insiel.it/cms/societa-trasparente/09-bandi-di-gara-e-contratti/Atti_amministrazioni_aggiudicatrici/index_ori.html?pCig=YE63226168","Atti della procedura")</f>
        <v>Atti della procedura</v>
      </c>
    </row>
    <row r="1435" spans="2:8" ht="60" x14ac:dyDescent="0.25">
      <c r="B1435" s="1" t="s">
        <v>4906</v>
      </c>
      <c r="C1435" s="1" t="s">
        <v>4907</v>
      </c>
      <c r="D1435" s="1" t="s">
        <v>4908</v>
      </c>
      <c r="E1435" s="1" t="s">
        <v>4908</v>
      </c>
      <c r="F1435" s="1" t="s">
        <v>4909</v>
      </c>
      <c r="G1435" s="2">
        <v>450</v>
      </c>
      <c r="H1435" s="1" t="str">
        <f>HYPERLINK("https://www.insiel.it/cms/societa-trasparente/09-bandi-di-gara-e-contratti/Atti_amministrazioni_aggiudicatrici/index_ori.html?pCig=YEF32260E4","Atti della procedura")</f>
        <v>Atti della procedura</v>
      </c>
    </row>
    <row r="1436" spans="2:8" ht="60" x14ac:dyDescent="0.25">
      <c r="B1436" s="1" t="s">
        <v>4910</v>
      </c>
      <c r="C1436" s="1" t="s">
        <v>4911</v>
      </c>
      <c r="D1436" s="1" t="s">
        <v>4912</v>
      </c>
      <c r="E1436" s="1" t="s">
        <v>4912</v>
      </c>
      <c r="F1436" s="1" t="s">
        <v>4913</v>
      </c>
      <c r="G1436" s="2">
        <v>349.35</v>
      </c>
      <c r="H1436" s="1" t="str">
        <f>HYPERLINK("https://www.insiel.it/cms/societa-trasparente/09-bandi-di-gara-e-contratti/Atti_amministrazioni_aggiudicatrici/index_ori.html?pCig=Y423226058","Atti della procedura")</f>
        <v>Atti della procedura</v>
      </c>
    </row>
    <row r="1437" spans="2:8" ht="60" x14ac:dyDescent="0.25">
      <c r="B1437" s="1" t="s">
        <v>4914</v>
      </c>
      <c r="C1437" s="1" t="s">
        <v>4915</v>
      </c>
      <c r="D1437" s="1" t="s">
        <v>4916</v>
      </c>
      <c r="E1437" s="1" t="s">
        <v>4916</v>
      </c>
      <c r="F1437" s="1" t="s">
        <v>4917</v>
      </c>
      <c r="G1437" s="2">
        <v>499.5</v>
      </c>
      <c r="H1437" s="1" t="str">
        <f>HYPERLINK("https://www.insiel.it/cms/societa-trasparente/09-bandi-di-gara-e-contratti/Atti_amministrazioni_aggiudicatrici/index_ori.html?pCig=YF63225FD6","Atti della procedura")</f>
        <v>Atti della procedura</v>
      </c>
    </row>
    <row r="1438" spans="2:8" ht="30" x14ac:dyDescent="0.25">
      <c r="B1438" s="1" t="s">
        <v>4918</v>
      </c>
      <c r="C1438" s="1" t="s">
        <v>4919</v>
      </c>
      <c r="D1438" s="1" t="s">
        <v>4920</v>
      </c>
      <c r="E1438" s="1" t="s">
        <v>4920</v>
      </c>
      <c r="F1438" s="1" t="s">
        <v>4921</v>
      </c>
      <c r="G1438" s="2">
        <v>650</v>
      </c>
      <c r="H1438" s="1" t="str">
        <f>HYPERLINK("https://www.insiel.it/cms/societa-trasparente/09-bandi-di-gara-e-contratti/Atti_amministrazioni_aggiudicatrici/index_ori.html?pCig=YBF3225EBD","Atti della procedura")</f>
        <v>Atti della procedura</v>
      </c>
    </row>
    <row r="1439" spans="2:8" ht="75" x14ac:dyDescent="0.25">
      <c r="B1439" s="1" t="s">
        <v>4922</v>
      </c>
      <c r="C1439" s="1" t="s">
        <v>4923</v>
      </c>
      <c r="D1439" s="1" t="s">
        <v>4924</v>
      </c>
      <c r="E1439" s="1" t="s">
        <v>4924</v>
      </c>
      <c r="F1439" s="1" t="s">
        <v>4925</v>
      </c>
      <c r="G1439" s="2">
        <v>650</v>
      </c>
      <c r="H1439" s="1" t="str">
        <f>HYPERLINK("https://www.insiel.it/cms/societa-trasparente/09-bandi-di-gara-e-contratti/Atti_amministrazioni_aggiudicatrici/index_ori.html?pCig=YC83225E39","Atti della procedura")</f>
        <v>Atti della procedura</v>
      </c>
    </row>
    <row r="1440" spans="2:8" ht="75" x14ac:dyDescent="0.25">
      <c r="B1440" s="1" t="s">
        <v>4926</v>
      </c>
      <c r="C1440" s="1" t="s">
        <v>4927</v>
      </c>
      <c r="D1440" s="1" t="s">
        <v>4928</v>
      </c>
      <c r="E1440" s="1" t="s">
        <v>4928</v>
      </c>
      <c r="F1440" s="1" t="s">
        <v>4929</v>
      </c>
      <c r="G1440" s="2">
        <v>649.5</v>
      </c>
      <c r="H1440" s="1" t="str">
        <f>HYPERLINK("https://www.insiel.it/cms/societa-trasparente/09-bandi-di-gara-e-contratti/Atti_amministrazioni_aggiudicatrici/index_ori.html?pCig=Y1E3225D81","Atti della procedura")</f>
        <v>Atti della procedura</v>
      </c>
    </row>
    <row r="1441" spans="2:8" ht="90" x14ac:dyDescent="0.25">
      <c r="B1441" s="1" t="s">
        <v>4930</v>
      </c>
      <c r="C1441" s="1" t="s">
        <v>4931</v>
      </c>
      <c r="D1441" s="1" t="s">
        <v>4932</v>
      </c>
      <c r="E1441" s="1" t="s">
        <v>4932</v>
      </c>
      <c r="F1441" s="1" t="s">
        <v>4933</v>
      </c>
      <c r="G1441" s="2">
        <v>1185.5999999999999</v>
      </c>
      <c r="H1441" s="1" t="str">
        <f>HYPERLINK("https://www.insiel.it/cms/societa-trasparente/09-bandi-di-gara-e-contratti/Atti_amministrazioni_aggiudicatrici/index_ori.html?pCig=YD13213F69","Atti della procedura")</f>
        <v>Atti della procedura</v>
      </c>
    </row>
    <row r="1442" spans="2:8" ht="90" x14ac:dyDescent="0.25">
      <c r="B1442" s="1" t="s">
        <v>4934</v>
      </c>
      <c r="C1442" s="1" t="s">
        <v>4935</v>
      </c>
      <c r="D1442" s="1" t="s">
        <v>4936</v>
      </c>
      <c r="E1442" s="1" t="s">
        <v>4936</v>
      </c>
      <c r="F1442" s="1" t="s">
        <v>4937</v>
      </c>
      <c r="G1442" s="2">
        <v>800</v>
      </c>
      <c r="H1442" s="1" t="str">
        <f>HYPERLINK("https://www.insiel.it/cms/societa-trasparente/09-bandi-di-gara-e-contratti/Atti_amministrazioni_aggiudicatrici/index_ori.html?pCig=Y3A3213DEE","Atti della procedura")</f>
        <v>Atti della procedura</v>
      </c>
    </row>
    <row r="1443" spans="2:8" x14ac:dyDescent="0.25">
      <c r="B1443" s="1" t="s">
        <v>4938</v>
      </c>
      <c r="C1443" s="1" t="s">
        <v>4939</v>
      </c>
      <c r="D1443" s="1" t="s">
        <v>948</v>
      </c>
      <c r="E1443" s="1" t="s">
        <v>948</v>
      </c>
      <c r="F1443" s="1" t="s">
        <v>949</v>
      </c>
      <c r="G1443" s="2">
        <v>2076</v>
      </c>
      <c r="H1443" s="1" t="str">
        <f>HYPERLINK("https://www.insiel.it/cms/societa-trasparente/09-bandi-di-gara-e-contratti/Atti_amministrazioni_aggiudicatrici/index_ori.html?pCig=YD3320400C","Atti della procedura")</f>
        <v>Atti della procedura</v>
      </c>
    </row>
    <row r="1444" spans="2:8" ht="60" x14ac:dyDescent="0.25">
      <c r="B1444" s="1" t="s">
        <v>4940</v>
      </c>
      <c r="C1444" s="1" t="s">
        <v>4941</v>
      </c>
      <c r="D1444" s="1" t="s">
        <v>3906</v>
      </c>
      <c r="E1444" s="1" t="s">
        <v>3906</v>
      </c>
      <c r="F1444" s="1" t="s">
        <v>4942</v>
      </c>
      <c r="G1444" s="2">
        <v>12080</v>
      </c>
      <c r="H1444" s="1" t="str">
        <f>HYPERLINK("https://www.insiel.it/cms/societa-trasparente/09-bandi-di-gara-e-contratti/Atti_amministrazioni_aggiudicatrici/index_ori.html?pCig=YF931FD3A7","Atti della procedura")</f>
        <v>Atti della procedura</v>
      </c>
    </row>
    <row r="1445" spans="2:8" ht="45" x14ac:dyDescent="0.25">
      <c r="B1445" s="1" t="s">
        <v>4943</v>
      </c>
      <c r="C1445" s="1" t="s">
        <v>4944</v>
      </c>
      <c r="D1445" s="1" t="s">
        <v>841</v>
      </c>
      <c r="E1445" s="1" t="s">
        <v>841</v>
      </c>
      <c r="F1445" s="1" t="s">
        <v>4945</v>
      </c>
      <c r="G1445" s="2">
        <v>16000</v>
      </c>
      <c r="H1445" s="1" t="str">
        <f>HYPERLINK("https://www.insiel.it/cms/societa-trasparente/09-bandi-di-gara-e-contratti/Atti_amministrazioni_aggiudicatrici/index_ori.html?pCig=Y5031FC675","Atti della procedura")</f>
        <v>Atti della procedura</v>
      </c>
    </row>
    <row r="1446" spans="2:8" ht="30" x14ac:dyDescent="0.25">
      <c r="B1446" s="1" t="s">
        <v>4946</v>
      </c>
      <c r="C1446" s="1" t="s">
        <v>4947</v>
      </c>
      <c r="D1446" s="1" t="s">
        <v>4948</v>
      </c>
      <c r="E1446" s="1" t="s">
        <v>4948</v>
      </c>
      <c r="F1446" s="1" t="s">
        <v>4949</v>
      </c>
      <c r="G1446" s="2">
        <v>5780</v>
      </c>
      <c r="H1446" s="1" t="str">
        <f>HYPERLINK("https://www.insiel.it/cms/societa-trasparente/09-bandi-di-gara-e-contratti/Atti_amministrazioni_aggiudicatrici/index_ori.html?pCig=Y5E31FADCC","Atti della procedura")</f>
        <v>Atti della procedura</v>
      </c>
    </row>
    <row r="1447" spans="2:8" ht="30" x14ac:dyDescent="0.25">
      <c r="B1447" s="1" t="s">
        <v>4950</v>
      </c>
      <c r="C1447" s="1" t="s">
        <v>4951</v>
      </c>
      <c r="D1447" s="1" t="s">
        <v>2532</v>
      </c>
      <c r="E1447" s="1" t="s">
        <v>2532</v>
      </c>
      <c r="F1447" s="1" t="s">
        <v>4952</v>
      </c>
      <c r="G1447" s="2">
        <v>6050</v>
      </c>
      <c r="H1447" s="1" t="str">
        <f>HYPERLINK("https://www.insiel.it/cms/societa-trasparente/09-bandi-di-gara-e-contratti/Atti_amministrazioni_aggiudicatrici/index_ori.html?pCig=YEE31FA87D","Atti della procedura")</f>
        <v>Atti della procedura</v>
      </c>
    </row>
    <row r="1448" spans="2:8" ht="30" x14ac:dyDescent="0.25">
      <c r="B1448" s="1" t="s">
        <v>4953</v>
      </c>
      <c r="C1448" s="1" t="s">
        <v>4954</v>
      </c>
      <c r="D1448" s="1" t="s">
        <v>4955</v>
      </c>
      <c r="E1448" s="1" t="s">
        <v>4955</v>
      </c>
      <c r="F1448" s="1" t="s">
        <v>4956</v>
      </c>
      <c r="G1448" s="2">
        <v>7000</v>
      </c>
      <c r="H1448" s="1" t="str">
        <f>HYPERLINK("https://www.insiel.it/cms/societa-trasparente/09-bandi-di-gara-e-contratti/Atti_amministrazioni_aggiudicatrici/index_ori.html?pCig=Y3D31FA2F1","Atti della procedura")</f>
        <v>Atti della procedura</v>
      </c>
    </row>
    <row r="1449" spans="2:8" x14ac:dyDescent="0.25">
      <c r="B1449" s="1" t="s">
        <v>4957</v>
      </c>
      <c r="C1449" s="1" t="s">
        <v>4958</v>
      </c>
      <c r="D1449" s="1" t="s">
        <v>4043</v>
      </c>
      <c r="E1449" s="1" t="s">
        <v>4043</v>
      </c>
      <c r="F1449" s="1" t="s">
        <v>4959</v>
      </c>
      <c r="G1449" s="2">
        <v>71792</v>
      </c>
      <c r="H1449" s="1" t="str">
        <f>HYPERLINK("https://www.insiel.it/cms/societa-trasparente/09-bandi-di-gara-e-contratti/Atti_amministrazioni_aggiudicatrici/index_ori.html?pCig=8793269322","Atti della procedura")</f>
        <v>Atti della procedura</v>
      </c>
    </row>
    <row r="1450" spans="2:8" x14ac:dyDescent="0.25">
      <c r="B1450" s="1" t="s">
        <v>4960</v>
      </c>
      <c r="C1450" s="1" t="s">
        <v>4961</v>
      </c>
      <c r="D1450" s="1" t="s">
        <v>2389</v>
      </c>
      <c r="E1450" s="1" t="s">
        <v>2389</v>
      </c>
      <c r="F1450" s="1" t="s">
        <v>4962</v>
      </c>
      <c r="G1450" s="2">
        <v>6715.24</v>
      </c>
      <c r="H1450" s="1" t="str">
        <f>HYPERLINK("https://www.insiel.it/cms/societa-trasparente/09-bandi-di-gara-e-contratti/Atti_amministrazioni_aggiudicatrici/index_ori.html?pCig=Z6531F9827","Atti della procedura")</f>
        <v>Atti della procedura</v>
      </c>
    </row>
    <row r="1451" spans="2:8" x14ac:dyDescent="0.25">
      <c r="B1451" s="1" t="s">
        <v>4963</v>
      </c>
      <c r="C1451" s="1" t="s">
        <v>4964</v>
      </c>
      <c r="D1451" s="1" t="s">
        <v>3172</v>
      </c>
      <c r="E1451" s="1" t="s">
        <v>3172</v>
      </c>
      <c r="F1451" s="1" t="s">
        <v>4965</v>
      </c>
      <c r="G1451" s="2">
        <v>2203.8000000000002</v>
      </c>
      <c r="H1451" s="1" t="str">
        <f>HYPERLINK("https://www.insiel.it/cms/societa-trasparente/09-bandi-di-gara-e-contratti/Atti_amministrazioni_aggiudicatrici/index_ori.html?pCig=YF331FEB87","Atti della procedura")</f>
        <v>Atti della procedura</v>
      </c>
    </row>
    <row r="1452" spans="2:8" ht="30" x14ac:dyDescent="0.25">
      <c r="B1452" s="1" t="s">
        <v>4966</v>
      </c>
      <c r="C1452" s="1" t="s">
        <v>78</v>
      </c>
      <c r="D1452" s="1" t="s">
        <v>79</v>
      </c>
      <c r="E1452" s="1" t="s">
        <v>79</v>
      </c>
      <c r="F1452" s="1" t="s">
        <v>4967</v>
      </c>
      <c r="G1452" s="2">
        <v>727.86</v>
      </c>
      <c r="H1452" s="1" t="str">
        <f>HYPERLINK("https://www.insiel.it/cms/societa-trasparente/09-bandi-di-gara-e-contratti/Atti_amministrazioni_aggiudicatrici/index_ori.html?pCig=NO","Atti della procedura")</f>
        <v>Atti della procedura</v>
      </c>
    </row>
    <row r="1453" spans="2:8" ht="30" x14ac:dyDescent="0.25">
      <c r="B1453" s="1" t="s">
        <v>4968</v>
      </c>
      <c r="C1453" s="1" t="s">
        <v>4969</v>
      </c>
      <c r="D1453" s="1" t="s">
        <v>1541</v>
      </c>
      <c r="E1453" s="1" t="s">
        <v>1541</v>
      </c>
      <c r="F1453" s="1" t="s">
        <v>4970</v>
      </c>
      <c r="G1453" s="2">
        <v>4625</v>
      </c>
      <c r="H1453" s="1" t="str">
        <f>HYPERLINK("https://www.insiel.it/cms/societa-trasparente/09-bandi-di-gara-e-contratti/Atti_amministrazioni_aggiudicatrici/index_ori.html?pCig=YEC31F673D","Atti della procedura")</f>
        <v>Atti della procedura</v>
      </c>
    </row>
    <row r="1454" spans="2:8" ht="30" x14ac:dyDescent="0.25">
      <c r="B1454" s="1" t="s">
        <v>4971</v>
      </c>
      <c r="C1454" s="1" t="s">
        <v>4972</v>
      </c>
      <c r="D1454" s="1" t="s">
        <v>123</v>
      </c>
      <c r="E1454" s="1" t="s">
        <v>123</v>
      </c>
      <c r="F1454" s="1" t="s">
        <v>4973</v>
      </c>
      <c r="G1454" s="2">
        <v>720.65</v>
      </c>
      <c r="H1454" s="1" t="str">
        <f>HYPERLINK("https://www.insiel.it/cms/societa-trasparente/09-bandi-di-gara-e-contratti/Atti_amministrazioni_aggiudicatrici/index_ori.html?pCig=YD1320EE08","Atti della procedura")</f>
        <v>Atti della procedura</v>
      </c>
    </row>
    <row r="1455" spans="2:8" x14ac:dyDescent="0.25">
      <c r="B1455" s="1" t="s">
        <v>4974</v>
      </c>
      <c r="C1455" s="1" t="s">
        <v>4975</v>
      </c>
      <c r="D1455" s="1" t="s">
        <v>4976</v>
      </c>
      <c r="E1455" s="1" t="s">
        <v>4976</v>
      </c>
      <c r="F1455" s="1" t="s">
        <v>4977</v>
      </c>
      <c r="G1455" s="2">
        <v>624</v>
      </c>
      <c r="H1455" s="1" t="str">
        <f>HYPERLINK("https://www.insiel.it/cms/societa-trasparente/09-bandi-di-gara-e-contratti/Atti_amministrazioni_aggiudicatrici/index_ori.html?pCig=Y2931F65AA","Atti della procedura")</f>
        <v>Atti della procedura</v>
      </c>
    </row>
    <row r="1456" spans="2:8" ht="45" x14ac:dyDescent="0.25">
      <c r="B1456" s="1" t="s">
        <v>4978</v>
      </c>
      <c r="C1456" s="1" t="s">
        <v>4979</v>
      </c>
      <c r="D1456" s="1" t="s">
        <v>4980</v>
      </c>
      <c r="E1456" s="1" t="s">
        <v>4980</v>
      </c>
      <c r="F1456" s="1" t="s">
        <v>4981</v>
      </c>
      <c r="G1456" s="2">
        <v>53322.32</v>
      </c>
      <c r="H1456" s="1" t="str">
        <f>HYPERLINK("https://www.insiel.it/cms/societa-trasparente/09-bandi-di-gara-e-contratti/Atti_amministrazioni_aggiudicatrici/index_ori.html?pCig=877792902B","Atti della procedura")</f>
        <v>Atti della procedura</v>
      </c>
    </row>
    <row r="1457" spans="2:8" ht="30" x14ac:dyDescent="0.25">
      <c r="B1457" s="1" t="s">
        <v>4982</v>
      </c>
      <c r="C1457" s="1" t="s">
        <v>78</v>
      </c>
      <c r="D1457" s="1" t="s">
        <v>79</v>
      </c>
      <c r="E1457" s="1" t="s">
        <v>79</v>
      </c>
      <c r="F1457" s="1" t="s">
        <v>4983</v>
      </c>
      <c r="G1457" s="2">
        <v>779.85</v>
      </c>
      <c r="H1457" s="1" t="str">
        <f>HYPERLINK("https://www.insiel.it/cms/societa-trasparente/09-bandi-di-gara-e-contratti/Atti_amministrazioni_aggiudicatrici/index_ori.html?pCig=NO","Atti della procedura")</f>
        <v>Atti della procedura</v>
      </c>
    </row>
    <row r="1458" spans="2:8" ht="30" x14ac:dyDescent="0.25">
      <c r="B1458" s="1" t="s">
        <v>4984</v>
      </c>
      <c r="C1458" s="1" t="s">
        <v>4985</v>
      </c>
      <c r="D1458" s="1" t="s">
        <v>4492</v>
      </c>
      <c r="E1458" s="1" t="s">
        <v>4492</v>
      </c>
      <c r="F1458" s="1" t="s">
        <v>4986</v>
      </c>
      <c r="G1458" s="2">
        <v>8066</v>
      </c>
      <c r="H1458" s="1" t="str">
        <f>HYPERLINK("https://www.insiel.it/cms/societa-trasparente/09-bandi-di-gara-e-contratti/Atti_amministrazioni_aggiudicatrici/index_ori.html?pCig=Y2F31EA330","Atti della procedura")</f>
        <v>Atti della procedura</v>
      </c>
    </row>
    <row r="1459" spans="2:8" x14ac:dyDescent="0.25">
      <c r="B1459" s="1" t="s">
        <v>4987</v>
      </c>
      <c r="C1459" s="1" t="s">
        <v>4988</v>
      </c>
      <c r="D1459" s="1" t="s">
        <v>4989</v>
      </c>
      <c r="E1459" s="1" t="s">
        <v>4989</v>
      </c>
      <c r="F1459" s="1" t="s">
        <v>4990</v>
      </c>
      <c r="G1459" s="2">
        <v>5019.8999999999996</v>
      </c>
      <c r="H1459" s="1" t="str">
        <f>HYPERLINK("https://www.insiel.it/cms/societa-trasparente/09-bandi-di-gara-e-contratti/Atti_amministrazioni_aggiudicatrici/index_ori.html?pCig=YD531E856A","Atti della procedura")</f>
        <v>Atti della procedura</v>
      </c>
    </row>
    <row r="1460" spans="2:8" ht="30" x14ac:dyDescent="0.25">
      <c r="B1460" s="1" t="s">
        <v>4991</v>
      </c>
      <c r="C1460" s="1" t="s">
        <v>4992</v>
      </c>
      <c r="D1460" s="1" t="s">
        <v>4993</v>
      </c>
      <c r="E1460" s="1" t="s">
        <v>4993</v>
      </c>
      <c r="F1460" s="1" t="s">
        <v>4994</v>
      </c>
      <c r="G1460" s="2">
        <v>999.48</v>
      </c>
      <c r="H1460" s="1" t="str">
        <f>HYPERLINK("https://www.insiel.it/cms/societa-trasparente/09-bandi-di-gara-e-contratti/Atti_amministrazioni_aggiudicatrici/index_ori.html?pCig=YA331E42FE","Atti della procedura")</f>
        <v>Atti della procedura</v>
      </c>
    </row>
    <row r="1461" spans="2:8" ht="30" x14ac:dyDescent="0.25">
      <c r="B1461" s="1" t="s">
        <v>4995</v>
      </c>
      <c r="C1461" s="1" t="s">
        <v>4996</v>
      </c>
      <c r="D1461" s="1" t="s">
        <v>4997</v>
      </c>
      <c r="E1461" s="1" t="s">
        <v>296</v>
      </c>
      <c r="F1461" s="1" t="s">
        <v>4998</v>
      </c>
      <c r="G1461" s="2">
        <v>28000</v>
      </c>
      <c r="H1461" s="1" t="str">
        <f>HYPERLINK("https://www.insiel.it/cms/societa-trasparente/09-bandi-di-gara-e-contratti/Atti_amministrazioni_aggiudicatrici/index_ori.html?pCig=YF231E1D75","Atti della procedura")</f>
        <v>Atti della procedura</v>
      </c>
    </row>
    <row r="1462" spans="2:8" x14ac:dyDescent="0.25">
      <c r="B1462" s="1" t="s">
        <v>4999</v>
      </c>
      <c r="C1462" s="1" t="s">
        <v>5000</v>
      </c>
      <c r="D1462" s="1" t="s">
        <v>1284</v>
      </c>
      <c r="E1462" s="1" t="s">
        <v>1284</v>
      </c>
      <c r="F1462" s="1" t="s">
        <v>5001</v>
      </c>
      <c r="G1462" s="2">
        <v>5224</v>
      </c>
      <c r="H1462" s="1" t="str">
        <f>HYPERLINK("https://www.insiel.it/cms/societa-trasparente/09-bandi-di-gara-e-contratti/Atti_amministrazioni_aggiudicatrici/index_ori.html?pCig=Y0931DF43A","Atti della procedura")</f>
        <v>Atti della procedura</v>
      </c>
    </row>
    <row r="1463" spans="2:8" ht="45" x14ac:dyDescent="0.25">
      <c r="B1463" s="1" t="s">
        <v>5002</v>
      </c>
      <c r="C1463" s="1" t="s">
        <v>5003</v>
      </c>
      <c r="D1463" s="1" t="s">
        <v>2771</v>
      </c>
      <c r="E1463" s="1" t="s">
        <v>2771</v>
      </c>
      <c r="F1463" s="1" t="s">
        <v>5004</v>
      </c>
      <c r="G1463" s="2">
        <v>4500</v>
      </c>
      <c r="H1463" s="1" t="str">
        <f>HYPERLINK("https://www.insiel.it/cms/societa-trasparente/09-bandi-di-gara-e-contratti/Atti_amministrazioni_aggiudicatrici/index_ori.html?pCig=YC631E4B72","Atti della procedura")</f>
        <v>Atti della procedura</v>
      </c>
    </row>
    <row r="1464" spans="2:8" x14ac:dyDescent="0.25">
      <c r="B1464" s="1" t="s">
        <v>5005</v>
      </c>
      <c r="C1464" s="1" t="s">
        <v>5006</v>
      </c>
      <c r="D1464" s="1" t="s">
        <v>2028</v>
      </c>
      <c r="E1464" s="1" t="s">
        <v>2028</v>
      </c>
      <c r="F1464" s="1" t="s">
        <v>5007</v>
      </c>
      <c r="G1464" s="2">
        <v>4315</v>
      </c>
      <c r="H1464" s="1" t="str">
        <f>HYPERLINK("https://www.insiel.it/cms/societa-trasparente/09-bandi-di-gara-e-contratti/Atti_amministrazioni_aggiudicatrici/index_ori.html?pCig=YA031E5CA8","Atti della procedura")</f>
        <v>Atti della procedura</v>
      </c>
    </row>
    <row r="1465" spans="2:8" ht="30" x14ac:dyDescent="0.25">
      <c r="B1465" s="1" t="s">
        <v>5008</v>
      </c>
      <c r="C1465" s="1" t="s">
        <v>5009</v>
      </c>
      <c r="D1465" s="1" t="s">
        <v>5010</v>
      </c>
      <c r="E1465" s="1" t="s">
        <v>5010</v>
      </c>
      <c r="F1465" s="1" t="s">
        <v>5011</v>
      </c>
      <c r="G1465" s="2">
        <v>122</v>
      </c>
      <c r="H1465" s="1" t="str">
        <f>HYPERLINK("https://www.insiel.it/cms/societa-trasparente/09-bandi-di-gara-e-contratti/Atti_amministrazioni_aggiudicatrici/index_ori.html?pCig=YDD31DCB52","Atti della procedura")</f>
        <v>Atti della procedura</v>
      </c>
    </row>
    <row r="1466" spans="2:8" ht="45" x14ac:dyDescent="0.25">
      <c r="B1466" s="1" t="s">
        <v>5012</v>
      </c>
      <c r="C1466" s="1" t="s">
        <v>5013</v>
      </c>
      <c r="D1466" s="1" t="s">
        <v>5014</v>
      </c>
      <c r="E1466" s="1" t="s">
        <v>5014</v>
      </c>
      <c r="F1466" s="1" t="s">
        <v>5015</v>
      </c>
      <c r="G1466" s="2">
        <v>58000</v>
      </c>
      <c r="H1466" s="1" t="str">
        <f>HYPERLINK("https://www.insiel.it/cms/societa-trasparente/09-bandi-di-gara-e-contratti/Atti_amministrazioni_aggiudicatrici/index_ori.html?pCig=8769374C58","Atti della procedura")</f>
        <v>Atti della procedura</v>
      </c>
    </row>
    <row r="1467" spans="2:8" ht="45" x14ac:dyDescent="0.25">
      <c r="B1467" s="1" t="s">
        <v>5016</v>
      </c>
      <c r="C1467" s="1" t="s">
        <v>5017</v>
      </c>
      <c r="D1467" s="1" t="s">
        <v>2224</v>
      </c>
      <c r="E1467" s="1" t="s">
        <v>2224</v>
      </c>
      <c r="F1467" s="1" t="s">
        <v>5018</v>
      </c>
      <c r="G1467" s="2">
        <v>356</v>
      </c>
      <c r="H1467" s="1" t="str">
        <f>HYPERLINK("https://www.insiel.it/cms/societa-trasparente/09-bandi-di-gara-e-contratti/Atti_amministrazioni_aggiudicatrici/index_ori.html?pCig=YE631DCBC9","Atti della procedura")</f>
        <v>Atti della procedura</v>
      </c>
    </row>
    <row r="1468" spans="2:8" x14ac:dyDescent="0.25">
      <c r="B1468" s="1" t="s">
        <v>5019</v>
      </c>
      <c r="C1468" s="1" t="s">
        <v>5020</v>
      </c>
      <c r="D1468" s="1" t="s">
        <v>3261</v>
      </c>
      <c r="E1468" s="1" t="s">
        <v>3261</v>
      </c>
      <c r="F1468" s="1" t="s">
        <v>5021</v>
      </c>
      <c r="G1468" s="2">
        <v>150</v>
      </c>
      <c r="H1468" s="1" t="str">
        <f>HYPERLINK("https://www.insiel.it/cms/societa-trasparente/09-bandi-di-gara-e-contratti/Atti_amministrazioni_aggiudicatrici/index_ori.html?pCig=Z4A31CD4D2","Atti della procedura")</f>
        <v>Atti della procedura</v>
      </c>
    </row>
    <row r="1469" spans="2:8" ht="30" x14ac:dyDescent="0.25">
      <c r="B1469" s="1" t="s">
        <v>5022</v>
      </c>
      <c r="C1469" s="1" t="s">
        <v>5023</v>
      </c>
      <c r="D1469" s="1" t="s">
        <v>4529</v>
      </c>
      <c r="E1469" s="1" t="s">
        <v>4529</v>
      </c>
      <c r="F1469" s="1" t="s">
        <v>4530</v>
      </c>
      <c r="G1469" s="2">
        <v>74000</v>
      </c>
      <c r="H1469" s="1" t="str">
        <f>HYPERLINK("https://www.insiel.it/cms/societa-trasparente/09-bandi-di-gara-e-contratti/Atti_amministrazioni_aggiudicatrici/index_ori.html?pCig=876900188A","Atti della procedura")</f>
        <v>Atti della procedura</v>
      </c>
    </row>
    <row r="1470" spans="2:8" x14ac:dyDescent="0.25">
      <c r="B1470" s="1" t="s">
        <v>5024</v>
      </c>
      <c r="C1470" s="1" t="s">
        <v>5025</v>
      </c>
      <c r="D1470" s="1" t="s">
        <v>5026</v>
      </c>
      <c r="E1470" s="1" t="s">
        <v>5027</v>
      </c>
      <c r="F1470" s="1" t="s">
        <v>5028</v>
      </c>
      <c r="G1470" s="2">
        <v>30160</v>
      </c>
      <c r="H1470" s="1" t="str">
        <f>HYPERLINK("https://www.insiel.it/cms/societa-trasparente/09-bandi-di-gara-e-contratti/Atti_amministrazioni_aggiudicatrici/index_ori.html?pCig=Y3431DA4A2","Atti della procedura")</f>
        <v>Atti della procedura</v>
      </c>
    </row>
    <row r="1471" spans="2:8" x14ac:dyDescent="0.25">
      <c r="B1471" s="1" t="s">
        <v>5029</v>
      </c>
      <c r="C1471" s="1" t="s">
        <v>5030</v>
      </c>
      <c r="D1471" s="1" t="s">
        <v>478</v>
      </c>
      <c r="E1471" s="1" t="s">
        <v>478</v>
      </c>
      <c r="F1471" s="1" t="s">
        <v>479</v>
      </c>
      <c r="G1471" s="2">
        <v>254.56</v>
      </c>
      <c r="H1471" s="1" t="str">
        <f>HYPERLINK("https://www.insiel.it/cms/societa-trasparente/09-bandi-di-gara-e-contratti/Atti_amministrazioni_aggiudicatrici/index_ori.html?pCig=Y6F31CE3B2","Atti della procedura")</f>
        <v>Atti della procedura</v>
      </c>
    </row>
    <row r="1472" spans="2:8" ht="30" x14ac:dyDescent="0.25">
      <c r="B1472" s="1" t="s">
        <v>5031</v>
      </c>
      <c r="C1472" s="1" t="s">
        <v>78</v>
      </c>
      <c r="D1472" s="1" t="s">
        <v>79</v>
      </c>
      <c r="E1472" s="1" t="s">
        <v>79</v>
      </c>
      <c r="F1472" s="1" t="s">
        <v>5032</v>
      </c>
      <c r="G1472" s="2">
        <v>778.52</v>
      </c>
      <c r="H1472" s="1" t="str">
        <f>HYPERLINK("https://www.insiel.it/cms/societa-trasparente/09-bandi-di-gara-e-contratti/Atti_amministrazioni_aggiudicatrici/index_ori.html?pCig=NO","Atti della procedura")</f>
        <v>Atti della procedura</v>
      </c>
    </row>
    <row r="1473" spans="2:8" ht="45" x14ac:dyDescent="0.25">
      <c r="B1473" s="1" t="s">
        <v>5033</v>
      </c>
      <c r="C1473" s="1" t="s">
        <v>5034</v>
      </c>
      <c r="D1473" s="1" t="s">
        <v>4245</v>
      </c>
      <c r="E1473" s="1" t="s">
        <v>4245</v>
      </c>
      <c r="F1473" s="1" t="s">
        <v>5035</v>
      </c>
      <c r="G1473" s="2">
        <v>36876</v>
      </c>
      <c r="H1473" s="1" t="str">
        <f>HYPERLINK("https://www.insiel.it/cms/societa-trasparente/09-bandi-di-gara-e-contratti/Atti_amministrazioni_aggiudicatrici/index_ori.html?pCig=Y9F31CEEAC","Atti della procedura")</f>
        <v>Atti della procedura</v>
      </c>
    </row>
    <row r="1474" spans="2:8" ht="45" x14ac:dyDescent="0.25">
      <c r="B1474" s="1" t="s">
        <v>5036</v>
      </c>
      <c r="C1474" s="1" t="s">
        <v>5037</v>
      </c>
      <c r="D1474" s="1" t="s">
        <v>75</v>
      </c>
      <c r="E1474" s="1" t="s">
        <v>75</v>
      </c>
      <c r="F1474" s="1" t="s">
        <v>5038</v>
      </c>
      <c r="G1474" s="2">
        <v>1728</v>
      </c>
      <c r="H1474" s="1" t="str">
        <f>HYPERLINK("https://www.insiel.it/cms/societa-trasparente/09-bandi-di-gara-e-contratti/Atti_amministrazioni_aggiudicatrici/index_ori.html?pCig=Y5731D0C4A","Atti della procedura")</f>
        <v>Atti della procedura</v>
      </c>
    </row>
    <row r="1475" spans="2:8" ht="30" x14ac:dyDescent="0.25">
      <c r="B1475" s="1" t="s">
        <v>5039</v>
      </c>
      <c r="C1475" s="1" t="s">
        <v>78</v>
      </c>
      <c r="D1475" s="1" t="s">
        <v>79</v>
      </c>
      <c r="E1475" s="1" t="s">
        <v>79</v>
      </c>
      <c r="F1475" s="1" t="s">
        <v>5040</v>
      </c>
      <c r="G1475" s="2">
        <v>743.86</v>
      </c>
      <c r="H1475" s="1" t="str">
        <f>HYPERLINK("https://www.insiel.it/cms/societa-trasparente/09-bandi-di-gara-e-contratti/Atti_amministrazioni_aggiudicatrici/index_ori.html?pCig=NO","Atti della procedura")</f>
        <v>Atti della procedura</v>
      </c>
    </row>
    <row r="1476" spans="2:8" ht="30" x14ac:dyDescent="0.25">
      <c r="B1476" s="1" t="s">
        <v>5041</v>
      </c>
      <c r="C1476" s="1" t="s">
        <v>5042</v>
      </c>
      <c r="D1476" s="1" t="s">
        <v>3372</v>
      </c>
      <c r="E1476" s="1" t="s">
        <v>3372</v>
      </c>
      <c r="F1476" s="1" t="s">
        <v>5043</v>
      </c>
      <c r="G1476" s="2">
        <v>35000</v>
      </c>
      <c r="H1476" s="1" t="str">
        <f>HYPERLINK("https://www.insiel.it/cms/societa-trasparente/09-bandi-di-gara-e-contratti/Atti_amministrazioni_aggiudicatrici/index_ori.html?pCig=Y89321B159","Atti della procedura")</f>
        <v>Atti della procedura</v>
      </c>
    </row>
    <row r="1477" spans="2:8" ht="45" x14ac:dyDescent="0.25">
      <c r="B1477" s="1" t="s">
        <v>5044</v>
      </c>
      <c r="C1477" s="1" t="s">
        <v>5045</v>
      </c>
      <c r="D1477" s="1" t="s">
        <v>5046</v>
      </c>
      <c r="E1477" s="1" t="s">
        <v>5046</v>
      </c>
      <c r="F1477" s="1" t="s">
        <v>5047</v>
      </c>
      <c r="G1477" s="2">
        <v>13050</v>
      </c>
      <c r="H1477" s="1" t="str">
        <f>HYPERLINK("https://www.insiel.it/cms/societa-trasparente/09-bandi-di-gara-e-contratti/Atti_amministrazioni_aggiudicatrici/index_ori.html?pCig=YE531C64AA","Atti della procedura")</f>
        <v>Atti della procedura</v>
      </c>
    </row>
    <row r="1478" spans="2:8" ht="45" x14ac:dyDescent="0.25">
      <c r="B1478" s="1" t="s">
        <v>5048</v>
      </c>
      <c r="C1478" s="1" t="s">
        <v>5049</v>
      </c>
      <c r="D1478" s="1" t="s">
        <v>1887</v>
      </c>
      <c r="E1478" s="1" t="s">
        <v>1887</v>
      </c>
      <c r="F1478" s="1" t="s">
        <v>5050</v>
      </c>
      <c r="G1478" s="2">
        <v>27000</v>
      </c>
      <c r="H1478" s="1" t="str">
        <f>HYPERLINK("https://www.insiel.it/cms/societa-trasparente/09-bandi-di-gara-e-contratti/Atti_amministrazioni_aggiudicatrici/index_ori.html?pCig=Y6831C5A81","Atti della procedura")</f>
        <v>Atti della procedura</v>
      </c>
    </row>
    <row r="1479" spans="2:8" ht="30" x14ac:dyDescent="0.25">
      <c r="B1479" s="1" t="s">
        <v>5051</v>
      </c>
      <c r="C1479" s="1" t="s">
        <v>5052</v>
      </c>
      <c r="D1479" s="1" t="s">
        <v>137</v>
      </c>
      <c r="E1479" s="1" t="s">
        <v>137</v>
      </c>
      <c r="F1479" s="1" t="s">
        <v>5053</v>
      </c>
      <c r="G1479" s="2">
        <v>27180</v>
      </c>
      <c r="H1479" s="1" t="str">
        <f>HYPERLINK("https://www.insiel.it/cms/societa-trasparente/09-bandi-di-gara-e-contratti/Atti_amministrazioni_aggiudicatrici/index_ori.html?pCig=Z6331C5055","Atti della procedura")</f>
        <v>Atti della procedura</v>
      </c>
    </row>
    <row r="1480" spans="2:8" ht="30" x14ac:dyDescent="0.25">
      <c r="B1480" s="1" t="s">
        <v>5054</v>
      </c>
      <c r="C1480" s="1" t="s">
        <v>5055</v>
      </c>
      <c r="D1480" s="1" t="s">
        <v>2286</v>
      </c>
      <c r="E1480" s="1" t="s">
        <v>2286</v>
      </c>
      <c r="F1480" s="1" t="s">
        <v>5056</v>
      </c>
      <c r="G1480" s="2">
        <v>73.48</v>
      </c>
      <c r="H1480" s="1" t="str">
        <f>HYPERLINK("https://www.insiel.it/cms/societa-trasparente/09-bandi-di-gara-e-contratti/Atti_amministrazioni_aggiudicatrici/index_ori.html?pCig=Y9B31CE7B6","Atti della procedura")</f>
        <v>Atti della procedura</v>
      </c>
    </row>
    <row r="1481" spans="2:8" ht="30" x14ac:dyDescent="0.25">
      <c r="B1481" s="1" t="s">
        <v>5057</v>
      </c>
      <c r="C1481" s="1" t="s">
        <v>5058</v>
      </c>
      <c r="D1481" s="1" t="s">
        <v>867</v>
      </c>
      <c r="E1481" s="1" t="s">
        <v>867</v>
      </c>
      <c r="F1481" s="1" t="s">
        <v>5059</v>
      </c>
      <c r="G1481" s="2">
        <v>825</v>
      </c>
      <c r="H1481" s="1" t="str">
        <f>HYPERLINK("https://www.insiel.it/cms/societa-trasparente/09-bandi-di-gara-e-contratti/Atti_amministrazioni_aggiudicatrici/index_ori.html?pCig=YD031C0CA5","Atti della procedura")</f>
        <v>Atti della procedura</v>
      </c>
    </row>
    <row r="1482" spans="2:8" ht="45" x14ac:dyDescent="0.25">
      <c r="B1482" s="1" t="s">
        <v>5060</v>
      </c>
      <c r="C1482" s="1" t="s">
        <v>5061</v>
      </c>
      <c r="D1482" s="1" t="s">
        <v>75</v>
      </c>
      <c r="E1482" s="1" t="s">
        <v>75</v>
      </c>
      <c r="F1482" s="1" t="s">
        <v>5062</v>
      </c>
      <c r="G1482" s="2">
        <v>1728</v>
      </c>
      <c r="H1482" s="1" t="str">
        <f>HYPERLINK("https://www.insiel.it/cms/societa-trasparente/09-bandi-di-gara-e-contratti/Atti_amministrazioni_aggiudicatrici/index_ori.html?pCig=Y4431C79FB","Atti della procedura")</f>
        <v>Atti della procedura</v>
      </c>
    </row>
    <row r="1483" spans="2:8" ht="30" x14ac:dyDescent="0.25">
      <c r="B1483" s="1" t="s">
        <v>5063</v>
      </c>
      <c r="C1483" s="1" t="s">
        <v>5064</v>
      </c>
      <c r="D1483" s="1" t="s">
        <v>273</v>
      </c>
      <c r="E1483" s="1" t="s">
        <v>273</v>
      </c>
      <c r="F1483" s="1" t="s">
        <v>4499</v>
      </c>
      <c r="G1483" s="2">
        <v>35000</v>
      </c>
      <c r="H1483" s="1" t="str">
        <f>HYPERLINK("https://www.insiel.it/cms/societa-trasparente/09-bandi-di-gara-e-contratti/Atti_amministrazioni_aggiudicatrici/index_ori.html?pCig=Y7731BE5F3","Atti della procedura")</f>
        <v>Atti della procedura</v>
      </c>
    </row>
    <row r="1484" spans="2:8" x14ac:dyDescent="0.25">
      <c r="B1484" s="1" t="s">
        <v>5065</v>
      </c>
      <c r="C1484" s="1" t="s">
        <v>5066</v>
      </c>
      <c r="D1484" s="1" t="s">
        <v>2550</v>
      </c>
      <c r="E1484" s="1" t="s">
        <v>2550</v>
      </c>
      <c r="F1484" s="1" t="s">
        <v>5067</v>
      </c>
      <c r="G1484" s="2">
        <v>670</v>
      </c>
      <c r="H1484" s="1" t="str">
        <f>HYPERLINK("https://www.insiel.it/cms/societa-trasparente/09-bandi-di-gara-e-contratti/Atti_amministrazioni_aggiudicatrici/index_ori.html?pCig=YBD31B98BB","Atti della procedura")</f>
        <v>Atti della procedura</v>
      </c>
    </row>
    <row r="1485" spans="2:8" x14ac:dyDescent="0.25">
      <c r="B1485" s="1" t="s">
        <v>5068</v>
      </c>
      <c r="C1485" s="1" t="s">
        <v>5069</v>
      </c>
      <c r="D1485" s="1" t="s">
        <v>3416</v>
      </c>
      <c r="E1485" s="1" t="s">
        <v>3416</v>
      </c>
      <c r="F1485" s="1" t="s">
        <v>5070</v>
      </c>
      <c r="G1485" s="2">
        <v>4000</v>
      </c>
      <c r="H1485" s="1" t="str">
        <f>HYPERLINK("https://www.insiel.it/cms/societa-trasparente/09-bandi-di-gara-e-contratti/Atti_amministrazioni_aggiudicatrici/index_ori.html?pCig=YCB31B91B8","Atti della procedura")</f>
        <v>Atti della procedura</v>
      </c>
    </row>
    <row r="1486" spans="2:8" ht="30" x14ac:dyDescent="0.25">
      <c r="B1486" s="1" t="s">
        <v>5071</v>
      </c>
      <c r="C1486" s="1" t="s">
        <v>5072</v>
      </c>
      <c r="D1486" s="1" t="s">
        <v>2695</v>
      </c>
      <c r="E1486" s="1" t="s">
        <v>2695</v>
      </c>
      <c r="F1486" s="1" t="s">
        <v>5073</v>
      </c>
      <c r="G1486" s="2">
        <v>129.29</v>
      </c>
      <c r="H1486" s="1" t="str">
        <f>HYPERLINK("https://www.insiel.it/cms/societa-trasparente/09-bandi-di-gara-e-contratti/Atti_amministrazioni_aggiudicatrici/index_ori.html?pCig=Y4B32DF7B5","Atti della procedura")</f>
        <v>Atti della procedura</v>
      </c>
    </row>
    <row r="1487" spans="2:8" ht="30" x14ac:dyDescent="0.25">
      <c r="B1487" s="1" t="s">
        <v>5074</v>
      </c>
      <c r="C1487" s="1" t="s">
        <v>5075</v>
      </c>
      <c r="D1487" s="1" t="s">
        <v>5076</v>
      </c>
      <c r="E1487" s="1" t="s">
        <v>1689</v>
      </c>
      <c r="F1487" s="1" t="s">
        <v>5077</v>
      </c>
      <c r="G1487" s="2">
        <v>60885</v>
      </c>
      <c r="H1487" s="1" t="str">
        <f>HYPERLINK("https://www.insiel.it/cms/societa-trasparente/09-bandi-di-gara-e-contratti/Atti_amministrazioni_aggiudicatrici/index_ori.html?pCig=8754197FE2","Atti della procedura")</f>
        <v>Atti della procedura</v>
      </c>
    </row>
    <row r="1488" spans="2:8" x14ac:dyDescent="0.25">
      <c r="B1488" s="1" t="s">
        <v>5078</v>
      </c>
      <c r="C1488" s="1" t="s">
        <v>5079</v>
      </c>
      <c r="D1488" s="1" t="s">
        <v>955</v>
      </c>
      <c r="E1488" s="1" t="s">
        <v>955</v>
      </c>
      <c r="F1488" s="1" t="s">
        <v>5080</v>
      </c>
      <c r="G1488" s="2">
        <v>120</v>
      </c>
      <c r="H1488" s="1" t="str">
        <f>HYPERLINK("https://www.insiel.it/cms/societa-trasparente/09-bandi-di-gara-e-contratti/Atti_amministrazioni_aggiudicatrici/index_ori.html?pCig=Y2D31AD21A","Atti della procedura")</f>
        <v>Atti della procedura</v>
      </c>
    </row>
    <row r="1489" spans="2:8" x14ac:dyDescent="0.25">
      <c r="B1489" s="1" t="s">
        <v>5081</v>
      </c>
      <c r="C1489" s="1" t="s">
        <v>5082</v>
      </c>
      <c r="D1489" s="1" t="s">
        <v>1428</v>
      </c>
      <c r="E1489" s="1" t="s">
        <v>1428</v>
      </c>
      <c r="F1489" s="1" t="s">
        <v>5083</v>
      </c>
      <c r="G1489" s="2">
        <v>514</v>
      </c>
      <c r="H1489" s="1" t="str">
        <f>HYPERLINK("https://www.insiel.it/cms/societa-trasparente/09-bandi-di-gara-e-contratti/Atti_amministrazioni_aggiudicatrici/index_ori.html?pCig=Y1531F5D55","Atti della procedura")</f>
        <v>Atti della procedura</v>
      </c>
    </row>
    <row r="1490" spans="2:8" x14ac:dyDescent="0.25">
      <c r="B1490" s="1" t="s">
        <v>5084</v>
      </c>
      <c r="C1490" s="1" t="s">
        <v>5085</v>
      </c>
      <c r="D1490" s="1" t="s">
        <v>2781</v>
      </c>
      <c r="E1490" s="1" t="s">
        <v>2781</v>
      </c>
      <c r="F1490" s="1" t="s">
        <v>5086</v>
      </c>
      <c r="G1490" s="2">
        <v>7100</v>
      </c>
      <c r="H1490" s="1" t="str">
        <f>HYPERLINK("https://www.insiel.it/cms/societa-trasparente/09-bandi-di-gara-e-contratti/Atti_amministrazioni_aggiudicatrici/index_ori.html?pCig=YA131A8E57","Atti della procedura")</f>
        <v>Atti della procedura</v>
      </c>
    </row>
    <row r="1491" spans="2:8" x14ac:dyDescent="0.25">
      <c r="B1491" s="1" t="s">
        <v>5087</v>
      </c>
      <c r="C1491" s="1" t="s">
        <v>5088</v>
      </c>
      <c r="D1491" s="1" t="s">
        <v>99</v>
      </c>
      <c r="E1491" s="1" t="s">
        <v>99</v>
      </c>
      <c r="F1491" s="1" t="s">
        <v>5089</v>
      </c>
      <c r="G1491" s="2">
        <v>7119</v>
      </c>
      <c r="H1491" s="1" t="str">
        <f>HYPERLINK("https://www.insiel.it/cms/societa-trasparente/09-bandi-di-gara-e-contratti/Atti_amministrazioni_aggiudicatrici/index_ori.html?pCig=YBA328500F","Atti della procedura")</f>
        <v>Atti della procedura</v>
      </c>
    </row>
    <row r="1492" spans="2:8" ht="30" x14ac:dyDescent="0.25">
      <c r="B1492" s="1" t="s">
        <v>5090</v>
      </c>
      <c r="C1492" s="1" t="s">
        <v>5091</v>
      </c>
      <c r="D1492" s="1" t="s">
        <v>3741</v>
      </c>
      <c r="E1492" s="1" t="s">
        <v>3741</v>
      </c>
      <c r="F1492" s="1" t="s">
        <v>5092</v>
      </c>
      <c r="G1492" s="2">
        <v>39000</v>
      </c>
      <c r="H1492" s="1" t="str">
        <f>HYPERLINK("https://www.insiel.it/cms/societa-trasparente/09-bandi-di-gara-e-contratti/Atti_amministrazioni_aggiudicatrici/index_ori.html?pCig=YA831B40B6","Atti della procedura")</f>
        <v>Atti della procedura</v>
      </c>
    </row>
    <row r="1493" spans="2:8" ht="30" x14ac:dyDescent="0.25">
      <c r="B1493" s="1" t="s">
        <v>5093</v>
      </c>
      <c r="C1493" s="1" t="s">
        <v>5094</v>
      </c>
      <c r="D1493" s="1" t="s">
        <v>5095</v>
      </c>
      <c r="E1493" s="1" t="s">
        <v>5095</v>
      </c>
      <c r="F1493" s="1" t="s">
        <v>5096</v>
      </c>
      <c r="G1493" s="2">
        <v>500</v>
      </c>
      <c r="H1493" s="1" t="str">
        <f>HYPERLINK("https://www.insiel.it/cms/societa-trasparente/09-bandi-di-gara-e-contratti/Atti_amministrazioni_aggiudicatrici/index_ori.html?pCig=Y0131A8683","Atti della procedura")</f>
        <v>Atti della procedura</v>
      </c>
    </row>
    <row r="1494" spans="2:8" ht="30" x14ac:dyDescent="0.25">
      <c r="B1494" s="1" t="s">
        <v>5097</v>
      </c>
      <c r="C1494" s="1" t="s">
        <v>5098</v>
      </c>
      <c r="D1494" s="1" t="s">
        <v>4194</v>
      </c>
      <c r="E1494" s="1" t="s">
        <v>4194</v>
      </c>
      <c r="F1494" s="1" t="s">
        <v>5099</v>
      </c>
      <c r="G1494" s="2">
        <v>605.67999999999995</v>
      </c>
      <c r="H1494" s="1" t="str">
        <f>HYPERLINK("https://www.insiel.it/cms/societa-trasparente/09-bandi-di-gara-e-contratti/Atti_amministrazioni_aggiudicatrici/index_ori.html?pCig=YE431A88DE","Atti della procedura")</f>
        <v>Atti della procedura</v>
      </c>
    </row>
    <row r="1495" spans="2:8" ht="30" x14ac:dyDescent="0.25">
      <c r="B1495" s="1" t="s">
        <v>5100</v>
      </c>
      <c r="C1495" s="1" t="s">
        <v>5101</v>
      </c>
      <c r="D1495" s="1" t="s">
        <v>115</v>
      </c>
      <c r="E1495" s="1" t="s">
        <v>115</v>
      </c>
      <c r="F1495" s="1" t="s">
        <v>5102</v>
      </c>
      <c r="G1495" s="2">
        <v>1230.54</v>
      </c>
      <c r="H1495" s="1" t="str">
        <f>HYPERLINK("https://www.insiel.it/cms/societa-trasparente/09-bandi-di-gara-e-contratti/Atti_amministrazioni_aggiudicatrici/index_ori.html?pCig=Y4F31A8FC5","Atti della procedura")</f>
        <v>Atti della procedura</v>
      </c>
    </row>
    <row r="1496" spans="2:8" ht="30" x14ac:dyDescent="0.25">
      <c r="B1496" s="1" t="s">
        <v>5103</v>
      </c>
      <c r="C1496" s="1" t="s">
        <v>5104</v>
      </c>
      <c r="D1496" s="1" t="s">
        <v>455</v>
      </c>
      <c r="E1496" s="1" t="s">
        <v>455</v>
      </c>
      <c r="F1496" s="1" t="s">
        <v>5105</v>
      </c>
      <c r="G1496" s="2">
        <v>4641.17</v>
      </c>
      <c r="H1496" s="1" t="str">
        <f>HYPERLINK("https://www.insiel.it/cms/societa-trasparente/09-bandi-di-gara-e-contratti/Atti_amministrazioni_aggiudicatrici/index_ori.html?pCig=Y8C31A84C2","Atti della procedura")</f>
        <v>Atti della procedura</v>
      </c>
    </row>
    <row r="1497" spans="2:8" ht="30" x14ac:dyDescent="0.25">
      <c r="B1497" s="1" t="s">
        <v>5106</v>
      </c>
      <c r="C1497" s="1" t="s">
        <v>78</v>
      </c>
      <c r="D1497" s="1" t="s">
        <v>79</v>
      </c>
      <c r="E1497" s="1" t="s">
        <v>79</v>
      </c>
      <c r="F1497" s="1" t="s">
        <v>5107</v>
      </c>
      <c r="G1497" s="2">
        <v>934.49</v>
      </c>
      <c r="H1497" s="1" t="str">
        <f>HYPERLINK("https://www.insiel.it/cms/societa-trasparente/09-bandi-di-gara-e-contratti/Atti_amministrazioni_aggiudicatrici/index_ori.html?pCig=NO","Atti della procedura")</f>
        <v>Atti della procedura</v>
      </c>
    </row>
    <row r="1498" spans="2:8" ht="30" x14ac:dyDescent="0.25">
      <c r="B1498" s="1" t="s">
        <v>5108</v>
      </c>
      <c r="C1498" s="1" t="s">
        <v>5109</v>
      </c>
      <c r="D1498" s="1" t="s">
        <v>5110</v>
      </c>
      <c r="E1498" s="1" t="s">
        <v>5110</v>
      </c>
      <c r="F1498" s="1" t="s">
        <v>5111</v>
      </c>
      <c r="G1498" s="2">
        <v>7800</v>
      </c>
      <c r="H1498" s="1" t="str">
        <f>HYPERLINK("https://www.insiel.it/cms/societa-trasparente/09-bandi-di-gara-e-contratti/Atti_amministrazioni_aggiudicatrici/index_ori.html?pCig=Z6E319FA45","Atti della procedura")</f>
        <v>Atti della procedura</v>
      </c>
    </row>
    <row r="1499" spans="2:8" ht="30" x14ac:dyDescent="0.25">
      <c r="B1499" s="1" t="s">
        <v>5112</v>
      </c>
      <c r="C1499" s="1" t="s">
        <v>5113</v>
      </c>
      <c r="D1499" s="1" t="s">
        <v>58</v>
      </c>
      <c r="E1499" s="1" t="s">
        <v>58</v>
      </c>
      <c r="F1499" s="1" t="s">
        <v>5114</v>
      </c>
      <c r="G1499" s="2">
        <v>496.62</v>
      </c>
      <c r="H1499" s="1" t="str">
        <f>HYPERLINK("https://www.insiel.it/cms/societa-trasparente/09-bandi-di-gara-e-contratti/Atti_amministrazioni_aggiudicatrici/index_ori.html?pCig=Y0E31A880E","Atti della procedura")</f>
        <v>Atti della procedura</v>
      </c>
    </row>
    <row r="1500" spans="2:8" ht="45" x14ac:dyDescent="0.25">
      <c r="B1500" s="1" t="s">
        <v>5115</v>
      </c>
      <c r="C1500" s="1" t="s">
        <v>5116</v>
      </c>
      <c r="D1500" s="1" t="s">
        <v>183</v>
      </c>
      <c r="E1500" s="1" t="s">
        <v>183</v>
      </c>
      <c r="F1500" s="1" t="s">
        <v>5117</v>
      </c>
      <c r="G1500" s="2">
        <v>39000</v>
      </c>
      <c r="H1500" s="1" t="str">
        <f>HYPERLINK("https://www.insiel.it/cms/societa-trasparente/09-bandi-di-gara-e-contratti/Atti_amministrazioni_aggiudicatrici/index_ori.html?pCig=Z443174C63","Atti della procedura")</f>
        <v>Atti della procedura</v>
      </c>
    </row>
    <row r="1501" spans="2:8" x14ac:dyDescent="0.25">
      <c r="B1501" s="1" t="s">
        <v>5118</v>
      </c>
      <c r="C1501" s="1" t="s">
        <v>78</v>
      </c>
      <c r="D1501" s="1" t="s">
        <v>932</v>
      </c>
      <c r="E1501" s="1" t="s">
        <v>932</v>
      </c>
      <c r="F1501" s="1" t="s">
        <v>5119</v>
      </c>
      <c r="G1501" s="2">
        <v>2300</v>
      </c>
      <c r="H1501" s="1" t="str">
        <f>HYPERLINK("https://www.insiel.it/cms/societa-trasparente/09-bandi-di-gara-e-contratti/Atti_amministrazioni_aggiudicatrici/index_ori.html?pCig=NO","Atti della procedura")</f>
        <v>Atti della procedura</v>
      </c>
    </row>
    <row r="1502" spans="2:8" x14ac:dyDescent="0.25">
      <c r="B1502" s="1" t="s">
        <v>5120</v>
      </c>
      <c r="C1502" s="1" t="s">
        <v>78</v>
      </c>
      <c r="D1502" s="1" t="s">
        <v>976</v>
      </c>
      <c r="E1502" s="1" t="s">
        <v>976</v>
      </c>
      <c r="F1502" s="1" t="s">
        <v>5121</v>
      </c>
      <c r="G1502" s="2">
        <v>1800</v>
      </c>
      <c r="H1502" s="1" t="str">
        <f>HYPERLINK("https://www.insiel.it/cms/societa-trasparente/09-bandi-di-gara-e-contratti/Atti_amministrazioni_aggiudicatrici/index_ori.html?pCig=NO","Atti della procedura")</f>
        <v>Atti della procedura</v>
      </c>
    </row>
    <row r="1503" spans="2:8" ht="30" x14ac:dyDescent="0.25">
      <c r="B1503" s="1" t="s">
        <v>5122</v>
      </c>
      <c r="C1503" s="1" t="s">
        <v>5123</v>
      </c>
      <c r="D1503" s="1" t="s">
        <v>5124</v>
      </c>
      <c r="E1503" s="1" t="s">
        <v>5124</v>
      </c>
      <c r="F1503" s="1" t="s">
        <v>5125</v>
      </c>
      <c r="G1503" s="2">
        <v>1950</v>
      </c>
      <c r="H1503" s="1" t="str">
        <f>HYPERLINK("https://www.insiel.it/cms/societa-trasparente/09-bandi-di-gara-e-contratti/Atti_amministrazioni_aggiudicatrici/index_ori.html?pCig=Y8231A88ED","Atti della procedura")</f>
        <v>Atti della procedura</v>
      </c>
    </row>
    <row r="1504" spans="2:8" x14ac:dyDescent="0.25">
      <c r="B1504" s="1" t="s">
        <v>5126</v>
      </c>
      <c r="C1504" s="1" t="s">
        <v>5127</v>
      </c>
      <c r="D1504" s="1" t="s">
        <v>311</v>
      </c>
      <c r="E1504" s="1" t="s">
        <v>311</v>
      </c>
      <c r="F1504" s="1" t="s">
        <v>5128</v>
      </c>
      <c r="G1504" s="2">
        <v>10200</v>
      </c>
      <c r="H1504" s="1" t="str">
        <f>HYPERLINK("https://www.insiel.it/cms/societa-trasparente/09-bandi-di-gara-e-contratti/Atti_amministrazioni_aggiudicatrici/index_ori.html?pCig=Z5D3194F02","Atti della procedura")</f>
        <v>Atti della procedura</v>
      </c>
    </row>
    <row r="1505" spans="2:8" ht="30" x14ac:dyDescent="0.25">
      <c r="B1505" s="1" t="s">
        <v>5129</v>
      </c>
      <c r="C1505" s="1" t="s">
        <v>78</v>
      </c>
      <c r="D1505" s="1" t="s">
        <v>693</v>
      </c>
      <c r="E1505" s="1" t="s">
        <v>693</v>
      </c>
      <c r="F1505" s="1" t="s">
        <v>5130</v>
      </c>
      <c r="G1505" s="2">
        <v>99</v>
      </c>
      <c r="H1505" s="1" t="str">
        <f>HYPERLINK("https://www.insiel.it/cms/societa-trasparente/09-bandi-di-gara-e-contratti/Atti_amministrazioni_aggiudicatrici/index_ori.html?pCig=NO","Atti della procedura")</f>
        <v>Atti della procedura</v>
      </c>
    </row>
    <row r="1506" spans="2:8" ht="30" x14ac:dyDescent="0.25">
      <c r="B1506" s="1" t="s">
        <v>5131</v>
      </c>
      <c r="C1506" s="1" t="s">
        <v>5132</v>
      </c>
      <c r="D1506" s="1" t="s">
        <v>5133</v>
      </c>
      <c r="E1506" s="1" t="s">
        <v>5133</v>
      </c>
      <c r="F1506" s="1" t="s">
        <v>5134</v>
      </c>
      <c r="G1506" s="2">
        <v>2750</v>
      </c>
      <c r="H1506" s="1" t="str">
        <f>HYPERLINK("https://www.insiel.it/cms/societa-trasparente/09-bandi-di-gara-e-contratti/Atti_amministrazioni_aggiudicatrici/index_ori.html?pCig=Y62319468D","Atti della procedura")</f>
        <v>Atti della procedura</v>
      </c>
    </row>
    <row r="1507" spans="2:8" x14ac:dyDescent="0.25">
      <c r="B1507" s="1" t="s">
        <v>5135</v>
      </c>
      <c r="C1507" s="1" t="s">
        <v>5136</v>
      </c>
      <c r="D1507" s="1" t="s">
        <v>5137</v>
      </c>
      <c r="E1507" s="1" t="s">
        <v>5137</v>
      </c>
      <c r="F1507" s="1" t="s">
        <v>5138</v>
      </c>
      <c r="G1507" s="2">
        <v>14400</v>
      </c>
      <c r="H1507" s="1" t="str">
        <f>HYPERLINK("https://www.insiel.it/cms/societa-trasparente/09-bandi-di-gara-e-contratti/Atti_amministrazioni_aggiudicatrici/index_ori.html?pCig=Y32316555C","Atti della procedura")</f>
        <v>Atti della procedura</v>
      </c>
    </row>
    <row r="1508" spans="2:8" ht="30" x14ac:dyDescent="0.25">
      <c r="B1508" s="1" t="s">
        <v>5139</v>
      </c>
      <c r="C1508" s="1" t="s">
        <v>5140</v>
      </c>
      <c r="D1508" s="1" t="s">
        <v>5141</v>
      </c>
      <c r="E1508" s="1" t="s">
        <v>5141</v>
      </c>
      <c r="F1508" s="1" t="s">
        <v>5142</v>
      </c>
      <c r="G1508" s="2">
        <v>125</v>
      </c>
      <c r="H1508" s="1" t="str">
        <f>HYPERLINK("https://www.insiel.it/cms/societa-trasparente/09-bandi-di-gara-e-contratti/Atti_amministrazioni_aggiudicatrici/index_ori.html?pCig=Y4B318F0EF","Atti della procedura")</f>
        <v>Atti della procedura</v>
      </c>
    </row>
    <row r="1509" spans="2:8" ht="30" x14ac:dyDescent="0.25">
      <c r="B1509" s="1" t="s">
        <v>5143</v>
      </c>
      <c r="C1509" s="1" t="s">
        <v>5144</v>
      </c>
      <c r="D1509" s="1" t="s">
        <v>5145</v>
      </c>
      <c r="E1509" s="1" t="s">
        <v>2866</v>
      </c>
      <c r="F1509" s="1" t="s">
        <v>5146</v>
      </c>
      <c r="G1509" s="2">
        <v>1899</v>
      </c>
      <c r="H1509" s="1" t="str">
        <f>HYPERLINK("https://www.insiel.it/cms/societa-trasparente/09-bandi-di-gara-e-contratti/Atti_amministrazioni_aggiudicatrici/index_ori.html?pCig=Y62318BC4E","Atti della procedura")</f>
        <v>Atti della procedura</v>
      </c>
    </row>
    <row r="1510" spans="2:8" ht="30" x14ac:dyDescent="0.25">
      <c r="B1510" s="1" t="s">
        <v>5147</v>
      </c>
      <c r="C1510" s="1" t="s">
        <v>5148</v>
      </c>
      <c r="D1510" s="1" t="s">
        <v>683</v>
      </c>
      <c r="E1510" s="1" t="s">
        <v>683</v>
      </c>
      <c r="F1510" s="1" t="s">
        <v>5149</v>
      </c>
      <c r="G1510" s="2">
        <v>39710</v>
      </c>
      <c r="H1510" s="1" t="str">
        <f>HYPERLINK("https://www.insiel.it/cms/societa-trasparente/09-bandi-di-gara-e-contratti/Atti_amministrazioni_aggiudicatrici/index_ori.html?pCig=Y8A31930FA","Atti della procedura")</f>
        <v>Atti della procedura</v>
      </c>
    </row>
    <row r="1511" spans="2:8" ht="30" x14ac:dyDescent="0.25">
      <c r="B1511" s="1" t="s">
        <v>5150</v>
      </c>
      <c r="C1511" s="1" t="s">
        <v>5151</v>
      </c>
      <c r="D1511" s="1" t="s">
        <v>2802</v>
      </c>
      <c r="E1511" s="1" t="s">
        <v>2802</v>
      </c>
      <c r="F1511" s="1" t="s">
        <v>5152</v>
      </c>
      <c r="G1511" s="2">
        <v>4300</v>
      </c>
      <c r="H1511" s="1" t="str">
        <f>HYPERLINK("https://www.insiel.it/cms/societa-trasparente/09-bandi-di-gara-e-contratti/Atti_amministrazioni_aggiudicatrici/index_ori.html?pCig=YA8318CF2C","Atti della procedura")</f>
        <v>Atti della procedura</v>
      </c>
    </row>
    <row r="1512" spans="2:8" x14ac:dyDescent="0.25">
      <c r="B1512" s="1" t="s">
        <v>5153</v>
      </c>
      <c r="C1512" s="1" t="s">
        <v>5154</v>
      </c>
      <c r="D1512" s="1" t="s">
        <v>3206</v>
      </c>
      <c r="E1512" s="1" t="s">
        <v>3206</v>
      </c>
      <c r="F1512" s="1" t="s">
        <v>5155</v>
      </c>
      <c r="G1512" s="2">
        <v>5992</v>
      </c>
      <c r="H1512" s="1" t="str">
        <f>HYPERLINK("https://www.insiel.it/cms/societa-trasparente/09-bandi-di-gara-e-contratti/Atti_amministrazioni_aggiudicatrici/index_ori.html?pCig=Y1031852DD","Atti della procedura")</f>
        <v>Atti della procedura</v>
      </c>
    </row>
    <row r="1513" spans="2:8" ht="30" x14ac:dyDescent="0.25">
      <c r="B1513" s="1" t="s">
        <v>5156</v>
      </c>
      <c r="C1513" s="1" t="s">
        <v>5157</v>
      </c>
      <c r="D1513" s="1" t="s">
        <v>3784</v>
      </c>
      <c r="E1513" s="1" t="s">
        <v>3784</v>
      </c>
      <c r="F1513" s="1" t="s">
        <v>5158</v>
      </c>
      <c r="G1513" s="2">
        <v>13433</v>
      </c>
      <c r="H1513" s="1" t="str">
        <f>HYPERLINK("https://www.insiel.it/cms/societa-trasparente/09-bandi-di-gara-e-contratti/Atti_amministrazioni_aggiudicatrici/index_ori.html?pCig=Y323181E42","Atti della procedura")</f>
        <v>Atti della procedura</v>
      </c>
    </row>
    <row r="1514" spans="2:8" ht="30" x14ac:dyDescent="0.25">
      <c r="B1514" s="1" t="s">
        <v>5159</v>
      </c>
      <c r="C1514" s="1" t="s">
        <v>5160</v>
      </c>
      <c r="D1514" s="1" t="s">
        <v>3741</v>
      </c>
      <c r="E1514" s="1" t="s">
        <v>3741</v>
      </c>
      <c r="F1514" s="1" t="s">
        <v>5161</v>
      </c>
      <c r="G1514" s="2">
        <v>29561.439999999999</v>
      </c>
      <c r="H1514" s="1" t="str">
        <f>HYPERLINK("https://www.insiel.it/cms/societa-trasparente/09-bandi-di-gara-e-contratti/Atti_amministrazioni_aggiudicatrici/index_ori.html?pCig=Y173196457","Atti della procedura")</f>
        <v>Atti della procedura</v>
      </c>
    </row>
    <row r="1515" spans="2:8" ht="30" x14ac:dyDescent="0.25">
      <c r="B1515" s="1" t="s">
        <v>5162</v>
      </c>
      <c r="C1515" s="1" t="s">
        <v>5163</v>
      </c>
      <c r="D1515" s="1" t="s">
        <v>5164</v>
      </c>
      <c r="E1515" s="1" t="s">
        <v>5164</v>
      </c>
      <c r="F1515" s="1" t="s">
        <v>5165</v>
      </c>
      <c r="G1515" s="2">
        <v>960</v>
      </c>
      <c r="H1515" s="1" t="str">
        <f>HYPERLINK("https://www.insiel.it/cms/societa-trasparente/09-bandi-di-gara-e-contratti/Atti_amministrazioni_aggiudicatrici/index_ori.html?pCig=ZBD317C639","Atti della procedura")</f>
        <v>Atti della procedura</v>
      </c>
    </row>
    <row r="1516" spans="2:8" ht="30" x14ac:dyDescent="0.25">
      <c r="B1516" s="1" t="s">
        <v>5166</v>
      </c>
      <c r="C1516" s="1" t="s">
        <v>78</v>
      </c>
      <c r="D1516" s="1" t="s">
        <v>79</v>
      </c>
      <c r="E1516" s="1" t="s">
        <v>79</v>
      </c>
      <c r="F1516" s="1" t="s">
        <v>5167</v>
      </c>
      <c r="G1516" s="2">
        <v>830.51</v>
      </c>
      <c r="H1516" s="1" t="str">
        <f>HYPERLINK("https://www.insiel.it/cms/societa-trasparente/09-bandi-di-gara-e-contratti/Atti_amministrazioni_aggiudicatrici/index_ori.html?pCig=NO","Atti della procedura")</f>
        <v>Atti della procedura</v>
      </c>
    </row>
    <row r="1517" spans="2:8" ht="30" x14ac:dyDescent="0.25">
      <c r="B1517" s="1" t="s">
        <v>5168</v>
      </c>
      <c r="C1517" s="1" t="s">
        <v>5169</v>
      </c>
      <c r="D1517" s="1" t="s">
        <v>5170</v>
      </c>
      <c r="E1517" s="1" t="s">
        <v>75</v>
      </c>
      <c r="F1517" s="1" t="s">
        <v>5171</v>
      </c>
      <c r="G1517" s="2">
        <v>1488</v>
      </c>
      <c r="H1517" s="1" t="str">
        <f>HYPERLINK("https://www.insiel.it/cms/societa-trasparente/09-bandi-di-gara-e-contratti/Atti_amministrazioni_aggiudicatrici/index_ori.html?pCig=Y71318F064","Atti della procedura")</f>
        <v>Atti della procedura</v>
      </c>
    </row>
    <row r="1518" spans="2:8" x14ac:dyDescent="0.25">
      <c r="B1518" s="1" t="s">
        <v>5172</v>
      </c>
      <c r="C1518" s="1" t="s">
        <v>5173</v>
      </c>
      <c r="D1518" s="1" t="s">
        <v>1015</v>
      </c>
      <c r="E1518" s="1" t="s">
        <v>1015</v>
      </c>
      <c r="F1518" s="1" t="s">
        <v>5174</v>
      </c>
      <c r="G1518" s="2">
        <v>73760</v>
      </c>
      <c r="H1518" s="1" t="str">
        <f>HYPERLINK("https://www.insiel.it/cms/societa-trasparente/09-bandi-di-gara-e-contratti/Atti_amministrazioni_aggiudicatrici/index_ori.html?pCig=8728482B33","Atti della procedura")</f>
        <v>Atti della procedura</v>
      </c>
    </row>
    <row r="1519" spans="2:8" x14ac:dyDescent="0.25">
      <c r="B1519" s="1" t="s">
        <v>5175</v>
      </c>
      <c r="C1519" s="1" t="s">
        <v>5176</v>
      </c>
      <c r="D1519" s="1" t="s">
        <v>1284</v>
      </c>
      <c r="E1519" s="1" t="s">
        <v>1284</v>
      </c>
      <c r="F1519" s="1" t="s">
        <v>5177</v>
      </c>
      <c r="G1519" s="2">
        <v>739.52</v>
      </c>
      <c r="H1519" s="1" t="str">
        <f>HYPERLINK("https://www.insiel.it/cms/societa-trasparente/09-bandi-di-gara-e-contratti/Atti_amministrazioni_aggiudicatrici/index_ori.html?pCig=Y81317BFDB","Atti della procedura")</f>
        <v>Atti della procedura</v>
      </c>
    </row>
    <row r="1520" spans="2:8" ht="45" x14ac:dyDescent="0.25">
      <c r="B1520" s="1" t="s">
        <v>5178</v>
      </c>
      <c r="C1520" s="1" t="s">
        <v>5179</v>
      </c>
      <c r="D1520" s="1" t="s">
        <v>1284</v>
      </c>
      <c r="E1520" s="1" t="s">
        <v>1284</v>
      </c>
      <c r="F1520" s="1" t="s">
        <v>5180</v>
      </c>
      <c r="G1520" s="2">
        <v>716.57</v>
      </c>
      <c r="H1520" s="1" t="str">
        <f>HYPERLINK("https://www.insiel.it/cms/societa-trasparente/09-bandi-di-gara-e-contratti/Atti_amministrazioni_aggiudicatrici/index_ori.html?pCig=YF5317BFBF","Atti della procedura")</f>
        <v>Atti della procedura</v>
      </c>
    </row>
    <row r="1521" spans="2:8" ht="45" x14ac:dyDescent="0.25">
      <c r="B1521" s="1" t="s">
        <v>5181</v>
      </c>
      <c r="C1521" s="1" t="s">
        <v>5182</v>
      </c>
      <c r="D1521" s="1" t="s">
        <v>5183</v>
      </c>
      <c r="E1521" s="1" t="s">
        <v>5183</v>
      </c>
      <c r="F1521" s="1" t="s">
        <v>5184</v>
      </c>
      <c r="G1521" s="2">
        <v>850</v>
      </c>
      <c r="H1521" s="1" t="str">
        <f>HYPERLINK("https://www.insiel.it/cms/societa-trasparente/09-bandi-di-gara-e-contratti/Atti_amministrazioni_aggiudicatrici/index_ori.html?pCig=Y2A317B42C","Atti della procedura")</f>
        <v>Atti della procedura</v>
      </c>
    </row>
    <row r="1522" spans="2:8" x14ac:dyDescent="0.25">
      <c r="B1522" s="1" t="s">
        <v>5185</v>
      </c>
      <c r="C1522" s="1" t="s">
        <v>5186</v>
      </c>
      <c r="D1522" s="1" t="s">
        <v>123</v>
      </c>
      <c r="E1522" s="1" t="s">
        <v>123</v>
      </c>
      <c r="F1522" s="1" t="s">
        <v>5187</v>
      </c>
      <c r="G1522" s="2">
        <v>3706</v>
      </c>
      <c r="H1522" s="1" t="str">
        <f>HYPERLINK("https://www.insiel.it/cms/societa-trasparente/09-bandi-di-gara-e-contratti/Atti_amministrazioni_aggiudicatrici/index_ori.html?pCig=Y57317818D","Atti della procedura")</f>
        <v>Atti della procedura</v>
      </c>
    </row>
    <row r="1523" spans="2:8" ht="30" x14ac:dyDescent="0.25">
      <c r="B1523" s="1" t="s">
        <v>5188</v>
      </c>
      <c r="C1523" s="1" t="s">
        <v>5189</v>
      </c>
      <c r="D1523" s="1" t="s">
        <v>5190</v>
      </c>
      <c r="E1523" s="1" t="s">
        <v>5190</v>
      </c>
      <c r="F1523" s="1" t="s">
        <v>5191</v>
      </c>
      <c r="G1523" s="2">
        <v>1131.43</v>
      </c>
      <c r="H1523" s="1" t="str">
        <f>HYPERLINK("https://www.insiel.it/cms/societa-trasparente/09-bandi-di-gara-e-contratti/Atti_amministrazioni_aggiudicatrici/index_ori.html?pCig=YF83177DE2","Atti della procedura")</f>
        <v>Atti della procedura</v>
      </c>
    </row>
    <row r="1524" spans="2:8" ht="30" x14ac:dyDescent="0.25">
      <c r="B1524" s="1" t="s">
        <v>5192</v>
      </c>
      <c r="C1524" s="1" t="s">
        <v>5193</v>
      </c>
      <c r="D1524" s="1" t="s">
        <v>5194</v>
      </c>
      <c r="E1524" s="1" t="s">
        <v>5194</v>
      </c>
      <c r="F1524" s="1" t="s">
        <v>5195</v>
      </c>
      <c r="G1524" s="2">
        <v>15850</v>
      </c>
      <c r="H1524" s="1" t="str">
        <f>HYPERLINK("https://www.insiel.it/cms/societa-trasparente/09-bandi-di-gara-e-contratti/Atti_amministrazioni_aggiudicatrici/index_ori.html?pCig=Y683191820","Atti della procedura")</f>
        <v>Atti della procedura</v>
      </c>
    </row>
    <row r="1525" spans="2:8" ht="30" x14ac:dyDescent="0.25">
      <c r="B1525" s="1" t="s">
        <v>5196</v>
      </c>
      <c r="C1525" s="1" t="s">
        <v>5197</v>
      </c>
      <c r="D1525" s="1" t="s">
        <v>4427</v>
      </c>
      <c r="E1525" s="1" t="s">
        <v>4427</v>
      </c>
      <c r="F1525" s="1" t="s">
        <v>5198</v>
      </c>
      <c r="G1525" s="2">
        <v>74900</v>
      </c>
      <c r="H1525" s="1" t="str">
        <f>HYPERLINK("https://www.insiel.it/cms/societa-trasparente/09-bandi-di-gara-e-contratti/Atti_amministrazioni_aggiudicatrici/index_ori.html?pCig=8745815AD8","Atti della procedura")</f>
        <v>Atti della procedura</v>
      </c>
    </row>
    <row r="1526" spans="2:8" ht="45" x14ac:dyDescent="0.25">
      <c r="B1526" s="1" t="s">
        <v>5199</v>
      </c>
      <c r="C1526" s="1" t="s">
        <v>5200</v>
      </c>
      <c r="D1526" s="1" t="s">
        <v>466</v>
      </c>
      <c r="E1526" s="1" t="s">
        <v>466</v>
      </c>
      <c r="F1526" s="1" t="s">
        <v>5201</v>
      </c>
      <c r="G1526" s="2">
        <v>240</v>
      </c>
      <c r="H1526" s="1" t="str">
        <f>HYPERLINK("https://www.insiel.it/cms/societa-trasparente/09-bandi-di-gara-e-contratti/Atti_amministrazioni_aggiudicatrici/index_ori.html?pCig=Y983546EB8","Atti della procedura")</f>
        <v>Atti della procedura</v>
      </c>
    </row>
    <row r="1527" spans="2:8" ht="30" x14ac:dyDescent="0.25">
      <c r="B1527" s="1" t="s">
        <v>5202</v>
      </c>
      <c r="C1527" s="1" t="s">
        <v>5203</v>
      </c>
      <c r="D1527" s="1" t="s">
        <v>19</v>
      </c>
      <c r="E1527" s="1" t="s">
        <v>19</v>
      </c>
      <c r="F1527" s="1" t="s">
        <v>20</v>
      </c>
      <c r="G1527" s="2">
        <v>39000</v>
      </c>
      <c r="H1527" s="1" t="str">
        <f>HYPERLINK("https://www.insiel.it/cms/societa-trasparente/09-bandi-di-gara-e-contratti/Atti_amministrazioni_aggiudicatrici/index_ori.html?pCig=ZF03149488","Atti della procedura")</f>
        <v>Atti della procedura</v>
      </c>
    </row>
    <row r="1528" spans="2:8" ht="75" x14ac:dyDescent="0.25">
      <c r="B1528" s="1" t="s">
        <v>5204</v>
      </c>
      <c r="C1528" s="1" t="s">
        <v>5205</v>
      </c>
      <c r="D1528" s="1" t="s">
        <v>5206</v>
      </c>
      <c r="E1528" s="1" t="s">
        <v>5207</v>
      </c>
      <c r="F1528" s="1" t="s">
        <v>5208</v>
      </c>
      <c r="G1528" s="2">
        <v>665.6</v>
      </c>
      <c r="H1528" s="1" t="str">
        <f>HYPERLINK("https://www.insiel.it/cms/societa-trasparente/09-bandi-di-gara-e-contratti/Atti_amministrazioni_aggiudicatrici/index_ori.html?pCig=YB43173892","Atti della procedura")</f>
        <v>Atti della procedura</v>
      </c>
    </row>
    <row r="1529" spans="2:8" ht="30" x14ac:dyDescent="0.25">
      <c r="B1529" s="1" t="s">
        <v>5209</v>
      </c>
      <c r="C1529" s="1" t="s">
        <v>5210</v>
      </c>
      <c r="D1529" s="1" t="s">
        <v>929</v>
      </c>
      <c r="E1529" s="1" t="s">
        <v>929</v>
      </c>
      <c r="F1529" s="1" t="s">
        <v>5211</v>
      </c>
      <c r="G1529" s="2">
        <v>19060</v>
      </c>
      <c r="H1529" s="1" t="str">
        <f>HYPERLINK("https://www.insiel.it/cms/societa-trasparente/09-bandi-di-gara-e-contratti/Atti_amministrazioni_aggiudicatrici/index_ori.html?pCig=YE13182A21","Atti della procedura")</f>
        <v>Atti della procedura</v>
      </c>
    </row>
    <row r="1530" spans="2:8" ht="45" x14ac:dyDescent="0.25">
      <c r="B1530" s="1" t="s">
        <v>5212</v>
      </c>
      <c r="C1530" s="1" t="s">
        <v>5213</v>
      </c>
      <c r="D1530" s="1" t="s">
        <v>5214</v>
      </c>
      <c r="E1530" s="1" t="s">
        <v>5214</v>
      </c>
      <c r="F1530" s="1" t="s">
        <v>5215</v>
      </c>
      <c r="G1530" s="2">
        <v>65000</v>
      </c>
      <c r="H1530" s="1" t="str">
        <f>HYPERLINK("https://www.insiel.it/cms/societa-trasparente/09-bandi-di-gara-e-contratti/Atti_amministrazioni_aggiudicatrici/index_ori.html?pCig=8742287B72","Atti della procedura")</f>
        <v>Atti della procedura</v>
      </c>
    </row>
    <row r="1531" spans="2:8" ht="30" x14ac:dyDescent="0.25">
      <c r="B1531" s="1" t="s">
        <v>5216</v>
      </c>
      <c r="C1531" s="1" t="s">
        <v>5217</v>
      </c>
      <c r="D1531" s="1" t="s">
        <v>964</v>
      </c>
      <c r="E1531" s="1" t="s">
        <v>964</v>
      </c>
      <c r="F1531" s="1" t="s">
        <v>5218</v>
      </c>
      <c r="G1531" s="2">
        <v>13000</v>
      </c>
      <c r="H1531" s="1" t="str">
        <f>HYPERLINK("https://www.insiel.it/cms/societa-trasparente/09-bandi-di-gara-e-contratti/Atti_amministrazioni_aggiudicatrici/index_ori.html?pCig=YC13174CBE","Atti della procedura")</f>
        <v>Atti della procedura</v>
      </c>
    </row>
    <row r="1532" spans="2:8" ht="45" x14ac:dyDescent="0.25">
      <c r="B1532" s="1" t="s">
        <v>5219</v>
      </c>
      <c r="C1532" s="1" t="s">
        <v>5220</v>
      </c>
      <c r="D1532" s="1" t="s">
        <v>983</v>
      </c>
      <c r="E1532" s="1" t="s">
        <v>983</v>
      </c>
      <c r="F1532" s="1" t="s">
        <v>5221</v>
      </c>
      <c r="G1532" s="2">
        <v>450</v>
      </c>
      <c r="H1532" s="1" t="str">
        <f>HYPERLINK("https://www.insiel.it/cms/societa-trasparente/09-bandi-di-gara-e-contratti/Atti_amministrazioni_aggiudicatrici/index_ori.html?pCig=YD2316E965","Atti della procedura")</f>
        <v>Atti della procedura</v>
      </c>
    </row>
    <row r="1533" spans="2:8" ht="30" x14ac:dyDescent="0.25">
      <c r="B1533" s="1" t="s">
        <v>5222</v>
      </c>
      <c r="C1533" s="1" t="s">
        <v>5223</v>
      </c>
      <c r="D1533" s="1" t="s">
        <v>300</v>
      </c>
      <c r="E1533" s="1" t="s">
        <v>300</v>
      </c>
      <c r="F1533" s="1" t="s">
        <v>5224</v>
      </c>
      <c r="G1533" s="2">
        <v>16783.7</v>
      </c>
      <c r="H1533" s="1" t="str">
        <f>HYPERLINK("https://www.insiel.it/cms/societa-trasparente/09-bandi-di-gara-e-contratti/Atti_amministrazioni_aggiudicatrici/index_ori.html?pCig=Y55319430C","Atti della procedura")</f>
        <v>Atti della procedura</v>
      </c>
    </row>
    <row r="1534" spans="2:8" ht="45" x14ac:dyDescent="0.25">
      <c r="B1534" s="1" t="s">
        <v>5225</v>
      </c>
      <c r="C1534" s="1" t="s">
        <v>5226</v>
      </c>
      <c r="D1534" s="1" t="s">
        <v>5227</v>
      </c>
      <c r="E1534" s="1" t="s">
        <v>5227</v>
      </c>
      <c r="F1534" s="1" t="s">
        <v>5228</v>
      </c>
      <c r="G1534" s="2">
        <v>510</v>
      </c>
      <c r="H1534" s="1" t="str">
        <f>HYPERLINK("https://www.insiel.it/cms/societa-trasparente/09-bandi-di-gara-e-contratti/Atti_amministrazioni_aggiudicatrici/index_ori.html?pCig=Y15316CC06","Atti della procedura")</f>
        <v>Atti della procedura</v>
      </c>
    </row>
    <row r="1535" spans="2:8" ht="30" x14ac:dyDescent="0.25">
      <c r="B1535" s="1" t="s">
        <v>5229</v>
      </c>
      <c r="C1535" s="1" t="s">
        <v>5230</v>
      </c>
      <c r="D1535" s="1" t="s">
        <v>5231</v>
      </c>
      <c r="E1535" s="1" t="s">
        <v>5231</v>
      </c>
      <c r="F1535" s="1" t="s">
        <v>5232</v>
      </c>
      <c r="G1535" s="2">
        <v>45000</v>
      </c>
      <c r="H1535" s="1" t="str">
        <f>HYPERLINK("https://www.insiel.it/cms/societa-trasparente/09-bandi-di-gara-e-contratti/Atti_amministrazioni_aggiudicatrici/index_ori.html?pCig=8733609225","Atti della procedura")</f>
        <v>Atti della procedura</v>
      </c>
    </row>
    <row r="1536" spans="2:8" ht="30" x14ac:dyDescent="0.25">
      <c r="B1536" s="1" t="s">
        <v>5233</v>
      </c>
      <c r="C1536" s="1" t="s">
        <v>5234</v>
      </c>
      <c r="D1536" s="1" t="s">
        <v>814</v>
      </c>
      <c r="E1536" s="1" t="s">
        <v>814</v>
      </c>
      <c r="F1536" s="1" t="s">
        <v>5235</v>
      </c>
      <c r="G1536" s="2">
        <v>39100</v>
      </c>
      <c r="H1536" s="1" t="str">
        <f>HYPERLINK("https://www.insiel.it/cms/societa-trasparente/09-bandi-di-gara-e-contratti/Atti_amministrazioni_aggiudicatrici/index_ori.html?pCig=Y0E31671E5","Atti della procedura")</f>
        <v>Atti della procedura</v>
      </c>
    </row>
    <row r="1537" spans="2:8" x14ac:dyDescent="0.25">
      <c r="B1537" s="1" t="s">
        <v>5236</v>
      </c>
      <c r="C1537" s="1" t="s">
        <v>5237</v>
      </c>
      <c r="D1537" s="1" t="s">
        <v>1192</v>
      </c>
      <c r="E1537" s="1" t="s">
        <v>1192</v>
      </c>
      <c r="F1537" s="1" t="s">
        <v>3911</v>
      </c>
      <c r="G1537" s="2">
        <v>10315.85</v>
      </c>
      <c r="H1537" s="1" t="str">
        <f>HYPERLINK("https://www.insiel.it/cms/societa-trasparente/09-bandi-di-gara-e-contratti/Atti_amministrazioni_aggiudicatrici/index_ori.html?pCig=YBF33CCDEF","Atti della procedura")</f>
        <v>Atti della procedura</v>
      </c>
    </row>
    <row r="1538" spans="2:8" ht="30" x14ac:dyDescent="0.25">
      <c r="B1538" s="1" t="s">
        <v>5238</v>
      </c>
      <c r="C1538" s="1" t="s">
        <v>5239</v>
      </c>
      <c r="D1538" s="1" t="s">
        <v>1378</v>
      </c>
      <c r="E1538" s="1" t="s">
        <v>1378</v>
      </c>
      <c r="F1538" s="1" t="s">
        <v>5240</v>
      </c>
      <c r="G1538" s="2">
        <v>2115</v>
      </c>
      <c r="H1538" s="1" t="str">
        <f>HYPERLINK("https://www.insiel.it/cms/societa-trasparente/09-bandi-di-gara-e-contratti/Atti_amministrazioni_aggiudicatrici/index_ori.html?pCig=Y16316711C","Atti della procedura")</f>
        <v>Atti della procedura</v>
      </c>
    </row>
    <row r="1539" spans="2:8" x14ac:dyDescent="0.25">
      <c r="B1539" s="1" t="s">
        <v>5241</v>
      </c>
      <c r="C1539" s="1" t="s">
        <v>5242</v>
      </c>
      <c r="D1539" s="1" t="s">
        <v>459</v>
      </c>
      <c r="E1539" s="1" t="s">
        <v>459</v>
      </c>
      <c r="F1539" s="1" t="s">
        <v>5243</v>
      </c>
      <c r="G1539" s="2">
        <v>920</v>
      </c>
      <c r="H1539" s="1" t="str">
        <f>HYPERLINK("https://www.insiel.it/cms/societa-trasparente/09-bandi-di-gara-e-contratti/Atti_amministrazioni_aggiudicatrici/index_ori.html?pCig=Y833167113","Atti della procedura")</f>
        <v>Atti della procedura</v>
      </c>
    </row>
    <row r="1540" spans="2:8" ht="45" x14ac:dyDescent="0.25">
      <c r="B1540" s="1" t="s">
        <v>5244</v>
      </c>
      <c r="C1540" s="1" t="s">
        <v>5245</v>
      </c>
      <c r="D1540" s="1" t="s">
        <v>5246</v>
      </c>
      <c r="E1540" s="1" t="s">
        <v>5246</v>
      </c>
      <c r="F1540" s="1" t="s">
        <v>5247</v>
      </c>
      <c r="G1540" s="2">
        <v>1240</v>
      </c>
      <c r="H1540" s="1" t="str">
        <f>HYPERLINK("https://www.insiel.it/cms/societa-trasparente/09-bandi-di-gara-e-contratti/Atti_amministrazioni_aggiudicatrici/index_ori.html?pCig=Y0331670E4","Atti della procedura")</f>
        <v>Atti della procedura</v>
      </c>
    </row>
    <row r="1541" spans="2:8" ht="30" x14ac:dyDescent="0.25">
      <c r="B1541" s="1" t="s">
        <v>5248</v>
      </c>
      <c r="C1541" s="1" t="s">
        <v>5249</v>
      </c>
      <c r="D1541" s="1" t="s">
        <v>123</v>
      </c>
      <c r="E1541" s="1" t="s">
        <v>123</v>
      </c>
      <c r="F1541" s="1" t="s">
        <v>5250</v>
      </c>
      <c r="G1541" s="2">
        <v>5346</v>
      </c>
      <c r="H1541" s="1" t="str">
        <f>HYPERLINK("https://www.insiel.it/cms/societa-trasparente/09-bandi-di-gara-e-contratti/Atti_amministrazioni_aggiudicatrici/index_ori.html?pCig=YB63167118","Atti della procedura")</f>
        <v>Atti della procedura</v>
      </c>
    </row>
    <row r="1542" spans="2:8" x14ac:dyDescent="0.25">
      <c r="B1542" s="1" t="s">
        <v>5251</v>
      </c>
      <c r="C1542" s="1" t="s">
        <v>5252</v>
      </c>
      <c r="D1542" s="1" t="s">
        <v>4631</v>
      </c>
      <c r="E1542" s="1" t="s">
        <v>4631</v>
      </c>
      <c r="F1542" s="1" t="s">
        <v>5253</v>
      </c>
      <c r="G1542" s="2">
        <v>65434.5</v>
      </c>
      <c r="H1542" s="1" t="str">
        <f>HYPERLINK("https://www.insiel.it/cms/societa-trasparente/09-bandi-di-gara-e-contratti/Atti_amministrazioni_aggiudicatrici/index_ori.html?pCig=8716376505","Atti della procedura")</f>
        <v>Atti della procedura</v>
      </c>
    </row>
    <row r="1543" spans="2:8" ht="45" x14ac:dyDescent="0.25">
      <c r="B1543" s="1" t="s">
        <v>5254</v>
      </c>
      <c r="C1543" s="1" t="s">
        <v>5255</v>
      </c>
      <c r="D1543" s="1" t="s">
        <v>4637</v>
      </c>
      <c r="E1543" s="1" t="s">
        <v>4637</v>
      </c>
      <c r="F1543" s="1" t="s">
        <v>5256</v>
      </c>
      <c r="G1543" s="2">
        <v>73950</v>
      </c>
      <c r="H1543" s="1" t="str">
        <f>HYPERLINK("https://www.insiel.it/cms/societa-trasparente/09-bandi-di-gara-e-contratti/Atti_amministrazioni_aggiudicatrici/index_ori.html?pCig=87157711C3","Atti della procedura")</f>
        <v>Atti della procedura</v>
      </c>
    </row>
    <row r="1544" spans="2:8" x14ac:dyDescent="0.25">
      <c r="B1544" s="1" t="s">
        <v>5257</v>
      </c>
      <c r="C1544" s="1" t="s">
        <v>5258</v>
      </c>
      <c r="D1544" s="1" t="s">
        <v>27</v>
      </c>
      <c r="E1544" s="1" t="s">
        <v>27</v>
      </c>
      <c r="F1544" s="1" t="s">
        <v>5259</v>
      </c>
      <c r="G1544" s="2">
        <v>21900</v>
      </c>
      <c r="H1544" s="1" t="str">
        <f>HYPERLINK("https://www.insiel.it/cms/societa-trasparente/09-bandi-di-gara-e-contratti/Atti_amministrazioni_aggiudicatrici/index_ori.html?pCig=Y213162894","Atti della procedura")</f>
        <v>Atti della procedura</v>
      </c>
    </row>
    <row r="1545" spans="2:8" ht="30" x14ac:dyDescent="0.25">
      <c r="B1545" s="1" t="s">
        <v>5260</v>
      </c>
      <c r="C1545" s="1" t="s">
        <v>5261</v>
      </c>
      <c r="D1545" s="1" t="s">
        <v>5262</v>
      </c>
      <c r="E1545" s="1" t="s">
        <v>5262</v>
      </c>
      <c r="F1545" s="1" t="s">
        <v>5263</v>
      </c>
      <c r="G1545" s="2">
        <v>5270.05</v>
      </c>
      <c r="H1545" s="1" t="str">
        <f>HYPERLINK("https://www.insiel.it/cms/societa-trasparente/09-bandi-di-gara-e-contratti/Atti_amministrazioni_aggiudicatrici/index_ori.html?pCig=YD23164D80","Atti della procedura")</f>
        <v>Atti della procedura</v>
      </c>
    </row>
    <row r="1546" spans="2:8" ht="30" x14ac:dyDescent="0.25">
      <c r="B1546" s="1" t="s">
        <v>5264</v>
      </c>
      <c r="C1546" s="1" t="s">
        <v>5265</v>
      </c>
      <c r="D1546" s="1" t="s">
        <v>363</v>
      </c>
      <c r="E1546" s="1" t="s">
        <v>363</v>
      </c>
      <c r="F1546" s="1" t="s">
        <v>5266</v>
      </c>
      <c r="G1546" s="2">
        <v>150</v>
      </c>
      <c r="H1546" s="1" t="str">
        <f>HYPERLINK("https://www.insiel.it/cms/societa-trasparente/09-bandi-di-gara-e-contratti/Atti_amministrazioni_aggiudicatrici/index_ori.html?pCig=YDE3163934","Atti della procedura")</f>
        <v>Atti della procedura</v>
      </c>
    </row>
    <row r="1547" spans="2:8" x14ac:dyDescent="0.25">
      <c r="B1547" s="1" t="s">
        <v>5267</v>
      </c>
      <c r="C1547" s="1" t="s">
        <v>5268</v>
      </c>
      <c r="D1547" s="1" t="s">
        <v>5124</v>
      </c>
      <c r="E1547" s="1" t="s">
        <v>5124</v>
      </c>
      <c r="F1547" s="1" t="s">
        <v>5269</v>
      </c>
      <c r="G1547" s="2">
        <v>2000</v>
      </c>
      <c r="H1547" s="1" t="str">
        <f>HYPERLINK("https://www.insiel.it/cms/societa-trasparente/09-bandi-di-gara-e-contratti/Atti_amministrazioni_aggiudicatrici/index_ori.html?pCig=YDF315FDAA","Atti della procedura")</f>
        <v>Atti della procedura</v>
      </c>
    </row>
    <row r="1548" spans="2:8" x14ac:dyDescent="0.25">
      <c r="B1548" s="1" t="s">
        <v>5270</v>
      </c>
      <c r="C1548" s="1" t="s">
        <v>5271</v>
      </c>
      <c r="D1548" s="1" t="s">
        <v>1019</v>
      </c>
      <c r="E1548" s="1" t="s">
        <v>1019</v>
      </c>
      <c r="F1548" s="1" t="s">
        <v>5272</v>
      </c>
      <c r="G1548" s="2">
        <v>3000</v>
      </c>
      <c r="H1548" s="1" t="str">
        <f>HYPERLINK("https://www.insiel.it/cms/societa-trasparente/09-bandi-di-gara-e-contratti/Atti_amministrazioni_aggiudicatrici/index_ori.html?pCig=YBF315F8F6","Atti della procedura")</f>
        <v>Atti della procedura</v>
      </c>
    </row>
    <row r="1549" spans="2:8" ht="30" x14ac:dyDescent="0.25">
      <c r="B1549" s="1" t="s">
        <v>5273</v>
      </c>
      <c r="C1549" s="1" t="s">
        <v>5274</v>
      </c>
      <c r="D1549" s="1" t="s">
        <v>27</v>
      </c>
      <c r="E1549" s="1" t="s">
        <v>27</v>
      </c>
      <c r="F1549" s="1" t="s">
        <v>5275</v>
      </c>
      <c r="G1549" s="2">
        <v>1120</v>
      </c>
      <c r="H1549" s="1" t="str">
        <f>HYPERLINK("https://www.insiel.it/cms/societa-trasparente/09-bandi-di-gara-e-contratti/Atti_amministrazioni_aggiudicatrici/index_ori.html?pCig=Y12315F579","Atti della procedura")</f>
        <v>Atti della procedura</v>
      </c>
    </row>
    <row r="1550" spans="2:8" ht="45" x14ac:dyDescent="0.25">
      <c r="B1550" s="1" t="s">
        <v>5276</v>
      </c>
      <c r="C1550" s="1" t="s">
        <v>5277</v>
      </c>
      <c r="D1550" s="1" t="s">
        <v>5278</v>
      </c>
      <c r="E1550" s="1" t="s">
        <v>5278</v>
      </c>
      <c r="F1550" s="1" t="s">
        <v>5279</v>
      </c>
      <c r="G1550" s="2">
        <v>600</v>
      </c>
      <c r="H1550" s="1" t="str">
        <f>HYPERLINK("https://www.insiel.it/cms/societa-trasparente/09-bandi-di-gara-e-contratti/Atti_amministrazioni_aggiudicatrici/index_ori.html?pCig=Y92316CB66","Atti della procedura")</f>
        <v>Atti della procedura</v>
      </c>
    </row>
    <row r="1551" spans="2:8" ht="30" x14ac:dyDescent="0.25">
      <c r="B1551" s="1" t="s">
        <v>5280</v>
      </c>
      <c r="C1551" s="1" t="s">
        <v>5281</v>
      </c>
      <c r="D1551" s="1" t="s">
        <v>273</v>
      </c>
      <c r="E1551" s="1" t="s">
        <v>273</v>
      </c>
      <c r="F1551" s="1" t="s">
        <v>5282</v>
      </c>
      <c r="G1551" s="2">
        <v>35000</v>
      </c>
      <c r="H1551" s="1" t="str">
        <f>HYPERLINK("https://www.insiel.it/cms/societa-trasparente/09-bandi-di-gara-e-contratti/Atti_amministrazioni_aggiudicatrici/index_ori.html?pCig=Y2D315F8D4","Atti della procedura")</f>
        <v>Atti della procedura</v>
      </c>
    </row>
    <row r="1552" spans="2:8" ht="30" x14ac:dyDescent="0.25">
      <c r="B1552" s="1" t="s">
        <v>5283</v>
      </c>
      <c r="C1552" s="1" t="s">
        <v>5284</v>
      </c>
      <c r="D1552" s="1" t="s">
        <v>466</v>
      </c>
      <c r="E1552" s="1" t="s">
        <v>466</v>
      </c>
      <c r="F1552" s="1" t="s">
        <v>5285</v>
      </c>
      <c r="G1552" s="2">
        <v>140</v>
      </c>
      <c r="H1552" s="1" t="str">
        <f>HYPERLINK("https://www.insiel.it/cms/societa-trasparente/09-bandi-di-gara-e-contratti/Atti_amministrazioni_aggiudicatrici/index_ori.html?pCig=Y8C315E74B","Atti della procedura")</f>
        <v>Atti della procedura</v>
      </c>
    </row>
    <row r="1553" spans="2:8" ht="30" x14ac:dyDescent="0.25">
      <c r="B1553" s="1" t="s">
        <v>5286</v>
      </c>
      <c r="C1553" s="1" t="s">
        <v>5287</v>
      </c>
      <c r="D1553" s="1" t="s">
        <v>5288</v>
      </c>
      <c r="E1553" s="1" t="s">
        <v>5288</v>
      </c>
      <c r="F1553" s="1" t="s">
        <v>5289</v>
      </c>
      <c r="G1553" s="2">
        <v>23625</v>
      </c>
      <c r="H1553" s="1" t="str">
        <f>HYPERLINK("https://www.insiel.it/cms/societa-trasparente/09-bandi-di-gara-e-contratti/Atti_amministrazioni_aggiudicatrici/index_ori.html?pCig=Y70315DCCE","Atti della procedura")</f>
        <v>Atti della procedura</v>
      </c>
    </row>
    <row r="1554" spans="2:8" x14ac:dyDescent="0.25">
      <c r="B1554" s="1" t="s">
        <v>5290</v>
      </c>
      <c r="C1554" s="1" t="s">
        <v>5291</v>
      </c>
      <c r="D1554" s="1" t="s">
        <v>5292</v>
      </c>
      <c r="E1554" s="1" t="s">
        <v>5292</v>
      </c>
      <c r="F1554" s="1" t="s">
        <v>5293</v>
      </c>
      <c r="G1554" s="2">
        <v>5000</v>
      </c>
      <c r="H1554" s="1" t="str">
        <f>HYPERLINK("https://www.insiel.it/cms/societa-trasparente/09-bandi-di-gara-e-contratti/Atti_amministrazioni_aggiudicatrici/index_ori.html?pCig=Y43315F6EA","Atti della procedura")</f>
        <v>Atti della procedura</v>
      </c>
    </row>
    <row r="1555" spans="2:8" ht="30" x14ac:dyDescent="0.25">
      <c r="B1555" s="1" t="s">
        <v>5294</v>
      </c>
      <c r="C1555" s="1" t="s">
        <v>5295</v>
      </c>
      <c r="D1555" s="1" t="s">
        <v>2224</v>
      </c>
      <c r="E1555" s="1" t="s">
        <v>2224</v>
      </c>
      <c r="F1555" s="1" t="s">
        <v>5296</v>
      </c>
      <c r="G1555" s="2">
        <v>284</v>
      </c>
      <c r="H1555" s="1" t="str">
        <f>HYPERLINK("https://www.insiel.it/cms/societa-trasparente/09-bandi-di-gara-e-contratti/Atti_amministrazioni_aggiudicatrici/index_ori.html?pCig=Y2D315C7CE","Atti della procedura")</f>
        <v>Atti della procedura</v>
      </c>
    </row>
    <row r="1556" spans="2:8" ht="30" x14ac:dyDescent="0.25">
      <c r="B1556" s="1" t="s">
        <v>5297</v>
      </c>
      <c r="C1556" s="1" t="s">
        <v>5298</v>
      </c>
      <c r="D1556" s="1" t="s">
        <v>5299</v>
      </c>
      <c r="E1556" s="1" t="s">
        <v>5299</v>
      </c>
      <c r="F1556" s="1" t="s">
        <v>5300</v>
      </c>
      <c r="G1556" s="2">
        <v>26997.97</v>
      </c>
      <c r="H1556" s="1" t="str">
        <f>HYPERLINK("https://www.insiel.it/cms/societa-trasparente/09-bandi-di-gara-e-contratti/Atti_amministrazioni_aggiudicatrici/index_ori.html?pCig=YE53154DD1","Atti della procedura")</f>
        <v>Atti della procedura</v>
      </c>
    </row>
    <row r="1557" spans="2:8" ht="105" x14ac:dyDescent="0.25">
      <c r="B1557" s="1" t="s">
        <v>5301</v>
      </c>
      <c r="C1557" s="1" t="s">
        <v>5302</v>
      </c>
      <c r="D1557" s="1" t="s">
        <v>429</v>
      </c>
      <c r="E1557" s="1" t="s">
        <v>429</v>
      </c>
      <c r="F1557" s="1" t="s">
        <v>5303</v>
      </c>
      <c r="G1557" s="2">
        <v>15550</v>
      </c>
      <c r="H1557" s="1" t="str">
        <f>HYPERLINK("https://www.insiel.it/cms/societa-trasparente/09-bandi-di-gara-e-contratti/Atti_amministrazioni_aggiudicatrici/index_ori.html?pCig=Y7E3154C87","Atti della procedura")</f>
        <v>Atti della procedura</v>
      </c>
    </row>
    <row r="1558" spans="2:8" x14ac:dyDescent="0.25">
      <c r="B1558" s="1" t="s">
        <v>5304</v>
      </c>
      <c r="C1558" s="1" t="s">
        <v>5305</v>
      </c>
      <c r="D1558" s="1" t="s">
        <v>955</v>
      </c>
      <c r="E1558" s="1" t="s">
        <v>955</v>
      </c>
      <c r="F1558" s="1" t="s">
        <v>5306</v>
      </c>
      <c r="G1558" s="2">
        <v>120</v>
      </c>
      <c r="H1558" s="1" t="str">
        <f>HYPERLINK("https://www.insiel.it/cms/societa-trasparente/09-bandi-di-gara-e-contratti/Atti_amministrazioni_aggiudicatrici/index_ori.html?pCig=Y4F315294F","Atti della procedura")</f>
        <v>Atti della procedura</v>
      </c>
    </row>
    <row r="1559" spans="2:8" x14ac:dyDescent="0.25">
      <c r="B1559" s="1" t="s">
        <v>5307</v>
      </c>
      <c r="C1559" s="1" t="s">
        <v>5308</v>
      </c>
      <c r="D1559" s="1" t="s">
        <v>5309</v>
      </c>
      <c r="E1559" s="1" t="s">
        <v>5309</v>
      </c>
      <c r="F1559" s="1" t="s">
        <v>5310</v>
      </c>
      <c r="G1559" s="2">
        <v>4111.42</v>
      </c>
      <c r="H1559" s="1" t="str">
        <f>HYPERLINK("https://www.insiel.it/cms/societa-trasparente/09-bandi-di-gara-e-contratti/Atti_amministrazioni_aggiudicatrici/index_ori.html?pCig=Y663150072","Atti della procedura")</f>
        <v>Atti della procedura</v>
      </c>
    </row>
    <row r="1560" spans="2:8" x14ac:dyDescent="0.25">
      <c r="B1560" s="1" t="s">
        <v>5311</v>
      </c>
      <c r="C1560" s="1" t="s">
        <v>5312</v>
      </c>
      <c r="D1560" s="1" t="s">
        <v>27</v>
      </c>
      <c r="E1560" s="1" t="s">
        <v>27</v>
      </c>
      <c r="F1560" s="1" t="s">
        <v>5313</v>
      </c>
      <c r="G1560" s="2">
        <v>14950</v>
      </c>
      <c r="H1560" s="1" t="str">
        <f>HYPERLINK("https://www.insiel.it/cms/societa-trasparente/09-bandi-di-gara-e-contratti/Atti_amministrazioni_aggiudicatrici/index_ori.html?pCig=Y92314C4BB","Atti della procedura")</f>
        <v>Atti della procedura</v>
      </c>
    </row>
    <row r="1561" spans="2:8" x14ac:dyDescent="0.25">
      <c r="B1561" s="1" t="s">
        <v>5314</v>
      </c>
      <c r="C1561" s="1" t="s">
        <v>5315</v>
      </c>
      <c r="D1561" s="1" t="s">
        <v>1284</v>
      </c>
      <c r="E1561" s="1" t="s">
        <v>1284</v>
      </c>
      <c r="F1561" s="1" t="s">
        <v>5316</v>
      </c>
      <c r="G1561" s="2">
        <v>183.13</v>
      </c>
      <c r="H1561" s="1" t="str">
        <f>HYPERLINK("https://www.insiel.it/cms/societa-trasparente/09-bandi-di-gara-e-contratti/Atti_amministrazioni_aggiudicatrici/index_ori.html?pCig=YF031486CE","Atti della procedura")</f>
        <v>Atti della procedura</v>
      </c>
    </row>
    <row r="1562" spans="2:8" ht="30" x14ac:dyDescent="0.25">
      <c r="B1562" s="1" t="s">
        <v>5317</v>
      </c>
      <c r="C1562" s="1" t="s">
        <v>5318</v>
      </c>
      <c r="D1562" s="1" t="s">
        <v>285</v>
      </c>
      <c r="E1562" s="1" t="s">
        <v>285</v>
      </c>
      <c r="F1562" s="1" t="s">
        <v>5319</v>
      </c>
      <c r="G1562" s="2">
        <v>4560</v>
      </c>
      <c r="H1562" s="1" t="str">
        <f>HYPERLINK("https://www.insiel.it/cms/societa-trasparente/09-bandi-di-gara-e-contratti/Atti_amministrazioni_aggiudicatrici/index_ori.html?pCig=Y4F3147FB0","Atti della procedura")</f>
        <v>Atti della procedura</v>
      </c>
    </row>
    <row r="1563" spans="2:8" x14ac:dyDescent="0.25">
      <c r="B1563" s="1" t="s">
        <v>5320</v>
      </c>
      <c r="C1563" s="1" t="s">
        <v>5321</v>
      </c>
      <c r="D1563" s="1" t="s">
        <v>5322</v>
      </c>
      <c r="E1563" s="1" t="s">
        <v>5322</v>
      </c>
      <c r="F1563" s="1" t="s">
        <v>5323</v>
      </c>
      <c r="G1563" s="2">
        <v>2700</v>
      </c>
      <c r="H1563" s="1" t="str">
        <f>HYPERLINK("https://www.insiel.it/cms/societa-trasparente/09-bandi-di-gara-e-contratti/Atti_amministrazioni_aggiudicatrici/index_ori.html?pCig=YB73147967","Atti della procedura")</f>
        <v>Atti della procedura</v>
      </c>
    </row>
    <row r="1564" spans="2:8" x14ac:dyDescent="0.25">
      <c r="B1564" s="1" t="s">
        <v>5324</v>
      </c>
      <c r="C1564" s="1" t="s">
        <v>5325</v>
      </c>
      <c r="D1564" s="1" t="s">
        <v>327</v>
      </c>
      <c r="E1564" s="1" t="s">
        <v>327</v>
      </c>
      <c r="F1564" s="1" t="s">
        <v>5326</v>
      </c>
      <c r="G1564" s="2">
        <v>566.88</v>
      </c>
      <c r="H1564" s="1" t="str">
        <f>HYPERLINK("https://www.insiel.it/cms/societa-trasparente/09-bandi-di-gara-e-contratti/Atti_amministrazioni_aggiudicatrici/index_ori.html?pCig=Y153143249","Atti della procedura")</f>
        <v>Atti della procedura</v>
      </c>
    </row>
    <row r="1565" spans="2:8" x14ac:dyDescent="0.25">
      <c r="B1565" s="1" t="s">
        <v>5327</v>
      </c>
      <c r="C1565" s="1" t="s">
        <v>5328</v>
      </c>
      <c r="D1565" s="1" t="s">
        <v>35</v>
      </c>
      <c r="E1565" s="1" t="s">
        <v>35</v>
      </c>
      <c r="F1565" s="1" t="s">
        <v>5329</v>
      </c>
      <c r="G1565" s="2">
        <v>913.5</v>
      </c>
      <c r="H1565" s="1" t="str">
        <f>HYPERLINK("https://www.insiel.it/cms/societa-trasparente/09-bandi-di-gara-e-contratti/Atti_amministrazioni_aggiudicatrici/index_ori.html?pCig=YE43144DA5","Atti della procedura")</f>
        <v>Atti della procedura</v>
      </c>
    </row>
    <row r="1566" spans="2:8" x14ac:dyDescent="0.25">
      <c r="B1566" s="1" t="s">
        <v>5330</v>
      </c>
      <c r="C1566" s="1" t="s">
        <v>5331</v>
      </c>
      <c r="D1566" s="1" t="s">
        <v>889</v>
      </c>
      <c r="E1566" s="1" t="s">
        <v>889</v>
      </c>
      <c r="F1566" s="1" t="s">
        <v>5332</v>
      </c>
      <c r="G1566" s="2">
        <v>450</v>
      </c>
      <c r="H1566" s="1" t="str">
        <f>HYPERLINK("https://www.insiel.it/cms/societa-trasparente/09-bandi-di-gara-e-contratti/Atti_amministrazioni_aggiudicatrici/index_ori.html?pCig=Y343144D45","Atti della procedura")</f>
        <v>Atti della procedura</v>
      </c>
    </row>
    <row r="1567" spans="2:8" x14ac:dyDescent="0.25">
      <c r="B1567" s="1" t="s">
        <v>5333</v>
      </c>
      <c r="C1567" s="1" t="s">
        <v>5334</v>
      </c>
      <c r="D1567" s="1" t="s">
        <v>4329</v>
      </c>
      <c r="E1567" s="1" t="s">
        <v>4329</v>
      </c>
      <c r="F1567" s="1" t="s">
        <v>5335</v>
      </c>
      <c r="G1567" s="2">
        <v>28000</v>
      </c>
      <c r="H1567" s="1" t="str">
        <f>HYPERLINK("https://www.insiel.it/cms/societa-trasparente/09-bandi-di-gara-e-contratti/Atti_amministrazioni_aggiudicatrici/index_ori.html?pCig=Y7F3144AEF","Atti della procedura")</f>
        <v>Atti della procedura</v>
      </c>
    </row>
    <row r="1568" spans="2:8" x14ac:dyDescent="0.25">
      <c r="B1568" s="1" t="s">
        <v>5336</v>
      </c>
      <c r="C1568" s="1" t="s">
        <v>5337</v>
      </c>
      <c r="D1568" s="1" t="s">
        <v>759</v>
      </c>
      <c r="E1568" s="1" t="s">
        <v>759</v>
      </c>
      <c r="F1568" s="1" t="s">
        <v>5338</v>
      </c>
      <c r="G1568" s="2">
        <v>414</v>
      </c>
      <c r="H1568" s="1" t="str">
        <f>HYPERLINK("https://www.insiel.it/cms/societa-trasparente/09-bandi-di-gara-e-contratti/Atti_amministrazioni_aggiudicatrici/index_ori.html?pCig=YD83144F50","Atti della procedura")</f>
        <v>Atti della procedura</v>
      </c>
    </row>
    <row r="1569" spans="2:8" x14ac:dyDescent="0.25">
      <c r="B1569" s="1" t="s">
        <v>5339</v>
      </c>
      <c r="C1569" s="1" t="s">
        <v>5340</v>
      </c>
      <c r="D1569" s="1" t="s">
        <v>759</v>
      </c>
      <c r="E1569" s="1" t="s">
        <v>759</v>
      </c>
      <c r="F1569" s="1" t="s">
        <v>5338</v>
      </c>
      <c r="G1569" s="2">
        <v>1243</v>
      </c>
      <c r="H1569" s="1" t="str">
        <f>HYPERLINK("https://www.insiel.it/cms/societa-trasparente/09-bandi-di-gara-e-contratti/Atti_amministrazioni_aggiudicatrici/index_ori.html?pCig=Y673144F40","Atti della procedura")</f>
        <v>Atti della procedura</v>
      </c>
    </row>
    <row r="1570" spans="2:8" x14ac:dyDescent="0.25">
      <c r="B1570" s="1" t="s">
        <v>5341</v>
      </c>
      <c r="C1570" s="1" t="s">
        <v>5342</v>
      </c>
      <c r="D1570" s="1" t="s">
        <v>759</v>
      </c>
      <c r="E1570" s="1" t="s">
        <v>759</v>
      </c>
      <c r="F1570" s="1" t="s">
        <v>5338</v>
      </c>
      <c r="G1570" s="2">
        <v>1655</v>
      </c>
      <c r="H1570" s="1" t="str">
        <f>HYPERLINK("https://www.insiel.it/cms/societa-trasparente/09-bandi-di-gara-e-contratti/Atti_amministrazioni_aggiudicatrici/index_ori.html?pCig=YAC3144F38","Atti della procedura")</f>
        <v>Atti della procedura</v>
      </c>
    </row>
    <row r="1571" spans="2:8" x14ac:dyDescent="0.25">
      <c r="B1571" s="1" t="s">
        <v>5343</v>
      </c>
      <c r="C1571" s="1" t="s">
        <v>5344</v>
      </c>
      <c r="D1571" s="1" t="s">
        <v>759</v>
      </c>
      <c r="E1571" s="1" t="s">
        <v>759</v>
      </c>
      <c r="F1571" s="1" t="s">
        <v>5338</v>
      </c>
      <c r="G1571" s="2">
        <v>1243</v>
      </c>
      <c r="H1571" s="1" t="str">
        <f>HYPERLINK("https://www.insiel.it/cms/societa-trasparente/09-bandi-di-gara-e-contratti/Atti_amministrazioni_aggiudicatrici/index_ori.html?pCig=Y753144F1A","Atti della procedura")</f>
        <v>Atti della procedura</v>
      </c>
    </row>
    <row r="1572" spans="2:8" ht="45" x14ac:dyDescent="0.25">
      <c r="B1572" s="1" t="s">
        <v>5345</v>
      </c>
      <c r="C1572" s="1" t="s">
        <v>5346</v>
      </c>
      <c r="D1572" s="1" t="s">
        <v>1087</v>
      </c>
      <c r="E1572" s="1" t="s">
        <v>1087</v>
      </c>
      <c r="F1572" s="1" t="s">
        <v>5347</v>
      </c>
      <c r="G1572" s="2">
        <v>2400</v>
      </c>
      <c r="H1572" s="1" t="str">
        <f>HYPERLINK("https://www.insiel.it/cms/societa-trasparente/09-bandi-di-gara-e-contratti/Atti_amministrazioni_aggiudicatrici/index_ori.html?pCig=YEB31438FB","Atti della procedura")</f>
        <v>Atti della procedura</v>
      </c>
    </row>
    <row r="1573" spans="2:8" x14ac:dyDescent="0.25">
      <c r="B1573" s="1" t="s">
        <v>5348</v>
      </c>
      <c r="C1573" s="1" t="s">
        <v>5349</v>
      </c>
      <c r="D1573" s="1" t="s">
        <v>5350</v>
      </c>
      <c r="E1573" s="1" t="s">
        <v>5350</v>
      </c>
      <c r="F1573" s="1" t="s">
        <v>5351</v>
      </c>
      <c r="G1573" s="2">
        <v>2900</v>
      </c>
      <c r="H1573" s="1" t="str">
        <f>HYPERLINK("https://www.insiel.it/cms/societa-trasparente/09-bandi-di-gara-e-contratti/Atti_amministrazioni_aggiudicatrici/index_ori.html?pCig=Y9C3144DD9","Atti della procedura")</f>
        <v>Atti della procedura</v>
      </c>
    </row>
    <row r="1574" spans="2:8" x14ac:dyDescent="0.25">
      <c r="B1574" s="1" t="s">
        <v>5352</v>
      </c>
      <c r="C1574" s="1" t="s">
        <v>5353</v>
      </c>
      <c r="D1574" s="1" t="s">
        <v>230</v>
      </c>
      <c r="E1574" s="1" t="s">
        <v>230</v>
      </c>
      <c r="F1574" s="1" t="s">
        <v>5354</v>
      </c>
      <c r="G1574" s="2">
        <v>199.99</v>
      </c>
      <c r="H1574" s="1" t="str">
        <f>HYPERLINK("https://www.insiel.it/cms/societa-trasparente/09-bandi-di-gara-e-contratti/Atti_amministrazioni_aggiudicatrici/index_ori.html?pCig=Y743144602","Atti della procedura")</f>
        <v>Atti della procedura</v>
      </c>
    </row>
    <row r="1575" spans="2:8" ht="30" x14ac:dyDescent="0.25">
      <c r="B1575" s="1" t="s">
        <v>5355</v>
      </c>
      <c r="C1575" s="1" t="s">
        <v>5356</v>
      </c>
      <c r="D1575" s="1" t="s">
        <v>455</v>
      </c>
      <c r="E1575" s="1" t="s">
        <v>455</v>
      </c>
      <c r="F1575" s="1" t="s">
        <v>5357</v>
      </c>
      <c r="G1575" s="2">
        <v>5228</v>
      </c>
      <c r="H1575" s="1" t="str">
        <f>HYPERLINK("https://www.insiel.it/cms/societa-trasparente/09-bandi-di-gara-e-contratti/Atti_amministrazioni_aggiudicatrici/index_ori.html?pCig=Y2E3141B9C","Atti della procedura")</f>
        <v>Atti della procedura</v>
      </c>
    </row>
    <row r="1576" spans="2:8" ht="30" x14ac:dyDescent="0.25">
      <c r="B1576" s="1" t="s">
        <v>5358</v>
      </c>
      <c r="C1576" s="1" t="s">
        <v>5359</v>
      </c>
      <c r="D1576" s="1" t="s">
        <v>1378</v>
      </c>
      <c r="E1576" s="1" t="s">
        <v>1378</v>
      </c>
      <c r="F1576" s="1" t="s">
        <v>5360</v>
      </c>
      <c r="G1576" s="2">
        <v>705</v>
      </c>
      <c r="H1576" s="1" t="str">
        <f>HYPERLINK("https://www.insiel.it/cms/societa-trasparente/09-bandi-di-gara-e-contratti/Atti_amministrazioni_aggiudicatrici/index_ori.html?pCig=Y62313E403","Atti della procedura")</f>
        <v>Atti della procedura</v>
      </c>
    </row>
    <row r="1577" spans="2:8" ht="30" x14ac:dyDescent="0.25">
      <c r="B1577" s="1" t="s">
        <v>5361</v>
      </c>
      <c r="C1577" s="1" t="s">
        <v>78</v>
      </c>
      <c r="D1577" s="1" t="s">
        <v>79</v>
      </c>
      <c r="E1577" s="1" t="s">
        <v>79</v>
      </c>
      <c r="F1577" s="1" t="s">
        <v>5362</v>
      </c>
      <c r="G1577" s="2">
        <v>795.85</v>
      </c>
      <c r="H1577" s="1" t="str">
        <f>HYPERLINK("https://www.insiel.it/cms/societa-trasparente/09-bandi-di-gara-e-contratti/Atti_amministrazioni_aggiudicatrici/index_ori.html?pCig=NO","Atti della procedura")</f>
        <v>Atti della procedura</v>
      </c>
    </row>
    <row r="1578" spans="2:8" ht="30" x14ac:dyDescent="0.25">
      <c r="B1578" s="1" t="s">
        <v>5363</v>
      </c>
      <c r="C1578" s="1" t="s">
        <v>78</v>
      </c>
      <c r="D1578" s="1" t="s">
        <v>79</v>
      </c>
      <c r="E1578" s="1" t="s">
        <v>79</v>
      </c>
      <c r="F1578" s="1" t="s">
        <v>5364</v>
      </c>
      <c r="G1578" s="2">
        <v>847.84</v>
      </c>
      <c r="H1578" s="1" t="str">
        <f>HYPERLINK("https://www.insiel.it/cms/societa-trasparente/09-bandi-di-gara-e-contratti/Atti_amministrazioni_aggiudicatrici/index_ori.html?pCig=NO","Atti della procedura")</f>
        <v>Atti della procedura</v>
      </c>
    </row>
    <row r="1579" spans="2:8" x14ac:dyDescent="0.25">
      <c r="B1579" s="1" t="s">
        <v>5365</v>
      </c>
      <c r="C1579" s="1" t="s">
        <v>5366</v>
      </c>
      <c r="D1579" s="1" t="s">
        <v>123</v>
      </c>
      <c r="E1579" s="1" t="s">
        <v>123</v>
      </c>
      <c r="F1579" s="1" t="s">
        <v>5367</v>
      </c>
      <c r="G1579" s="2">
        <v>4582</v>
      </c>
      <c r="H1579" s="1" t="str">
        <f>HYPERLINK("https://www.insiel.it/cms/societa-trasparente/09-bandi-di-gara-e-contratti/Atti_amministrazioni_aggiudicatrici/index_ori.html?pCig=YDF3136BC5","Atti della procedura")</f>
        <v>Atti della procedura</v>
      </c>
    </row>
    <row r="1580" spans="2:8" ht="45" x14ac:dyDescent="0.25">
      <c r="B1580" s="1" t="s">
        <v>5368</v>
      </c>
      <c r="C1580" s="1" t="s">
        <v>5369</v>
      </c>
      <c r="D1580" s="1" t="s">
        <v>2293</v>
      </c>
      <c r="E1580" s="1" t="s">
        <v>2293</v>
      </c>
      <c r="F1580" s="1" t="s">
        <v>5370</v>
      </c>
      <c r="G1580" s="2">
        <v>1456</v>
      </c>
      <c r="H1580" s="1" t="str">
        <f>HYPERLINK("https://www.insiel.it/cms/societa-trasparente/09-bandi-di-gara-e-contratti/Atti_amministrazioni_aggiudicatrici/index_ori.html?pCig=YC1314FF7B","Atti della procedura")</f>
        <v>Atti della procedura</v>
      </c>
    </row>
    <row r="1581" spans="2:8" ht="45" x14ac:dyDescent="0.25">
      <c r="B1581" s="1" t="s">
        <v>5371</v>
      </c>
      <c r="C1581" s="1" t="s">
        <v>5372</v>
      </c>
      <c r="D1581" s="1" t="s">
        <v>5373</v>
      </c>
      <c r="E1581" s="1" t="s">
        <v>5373</v>
      </c>
      <c r="F1581" s="1" t="s">
        <v>5374</v>
      </c>
      <c r="G1581" s="2">
        <v>795.09</v>
      </c>
      <c r="H1581" s="1" t="str">
        <f>HYPERLINK("https://www.insiel.it/cms/societa-trasparente/09-bandi-di-gara-e-contratti/Atti_amministrazioni_aggiudicatrici/index_ori.html?pCig=Y6B31B2386","Atti della procedura")</f>
        <v>Atti della procedura</v>
      </c>
    </row>
    <row r="1582" spans="2:8" ht="60" x14ac:dyDescent="0.25">
      <c r="B1582" s="1" t="s">
        <v>5375</v>
      </c>
      <c r="C1582" s="1" t="s">
        <v>5376</v>
      </c>
      <c r="D1582" s="1" t="s">
        <v>649</v>
      </c>
      <c r="E1582" s="1" t="s">
        <v>649</v>
      </c>
      <c r="F1582" s="1" t="s">
        <v>5377</v>
      </c>
      <c r="G1582" s="2">
        <v>33544</v>
      </c>
      <c r="H1582" s="1" t="str">
        <f>HYPERLINK("https://www.insiel.it/cms/societa-trasparente/09-bandi-di-gara-e-contratti/Atti_amministrazioni_aggiudicatrici/index_ori.html?pCig=8747583DD7","Atti della procedura")</f>
        <v>Atti della procedura</v>
      </c>
    </row>
    <row r="1583" spans="2:8" x14ac:dyDescent="0.25">
      <c r="B1583" s="1" t="s">
        <v>5378</v>
      </c>
      <c r="C1583" s="1" t="s">
        <v>5379</v>
      </c>
      <c r="D1583" s="1" t="s">
        <v>219</v>
      </c>
      <c r="E1583" s="1" t="s">
        <v>219</v>
      </c>
      <c r="F1583" s="1" t="s">
        <v>5380</v>
      </c>
      <c r="G1583" s="2">
        <v>36100</v>
      </c>
      <c r="H1583" s="1" t="str">
        <f>HYPERLINK("https://www.insiel.it/cms/societa-trasparente/09-bandi-di-gara-e-contratti/Atti_amministrazioni_aggiudicatrici/index_ori.html?pCig=Y41312E600","Atti della procedura")</f>
        <v>Atti della procedura</v>
      </c>
    </row>
    <row r="1584" spans="2:8" ht="30" x14ac:dyDescent="0.25">
      <c r="B1584" s="1" t="s">
        <v>5381</v>
      </c>
      <c r="C1584" s="1" t="s">
        <v>5382</v>
      </c>
      <c r="D1584" s="1" t="s">
        <v>466</v>
      </c>
      <c r="E1584" s="1" t="s">
        <v>466</v>
      </c>
      <c r="F1584" s="1" t="s">
        <v>5383</v>
      </c>
      <c r="G1584" s="2">
        <v>150</v>
      </c>
      <c r="H1584" s="1" t="str">
        <f>HYPERLINK("https://www.insiel.it/cms/societa-trasparente/09-bandi-di-gara-e-contratti/Atti_amministrazioni_aggiudicatrici/index_ori.html?pCig=YDC312E88F","Atti della procedura")</f>
        <v>Atti della procedura</v>
      </c>
    </row>
    <row r="1585" spans="2:8" ht="30" x14ac:dyDescent="0.25">
      <c r="B1585" s="1" t="s">
        <v>5384</v>
      </c>
      <c r="C1585" s="1" t="s">
        <v>5385</v>
      </c>
      <c r="D1585" s="1" t="s">
        <v>5386</v>
      </c>
      <c r="E1585" s="1" t="s">
        <v>5386</v>
      </c>
      <c r="F1585" s="1" t="s">
        <v>5387</v>
      </c>
      <c r="G1585" s="2">
        <v>1960</v>
      </c>
      <c r="H1585" s="1" t="str">
        <f>HYPERLINK("https://www.insiel.it/cms/societa-trasparente/09-bandi-di-gara-e-contratti/Atti_amministrazioni_aggiudicatrici/index_ori.html?pCig=Y7B312C2A6","Atti della procedura")</f>
        <v>Atti della procedura</v>
      </c>
    </row>
    <row r="1586" spans="2:8" x14ac:dyDescent="0.25">
      <c r="B1586" s="1" t="s">
        <v>5388</v>
      </c>
      <c r="C1586" s="1" t="s">
        <v>5389</v>
      </c>
      <c r="D1586" s="1" t="s">
        <v>2942</v>
      </c>
      <c r="E1586" s="1" t="s">
        <v>2942</v>
      </c>
      <c r="F1586" s="1" t="s">
        <v>5390</v>
      </c>
      <c r="G1586" s="2">
        <v>14400</v>
      </c>
      <c r="H1586" s="1" t="str">
        <f>HYPERLINK("https://www.insiel.it/cms/societa-trasparente/09-bandi-di-gara-e-contratti/Atti_amministrazioni_aggiudicatrici/index_ori.html?pCig=Y3F312A0D4","Atti della procedura")</f>
        <v>Atti della procedura</v>
      </c>
    </row>
    <row r="1587" spans="2:8" ht="30" x14ac:dyDescent="0.25">
      <c r="B1587" s="1" t="s">
        <v>5391</v>
      </c>
      <c r="C1587" s="1" t="s">
        <v>5392</v>
      </c>
      <c r="D1587" s="1" t="s">
        <v>955</v>
      </c>
      <c r="E1587" s="1" t="s">
        <v>955</v>
      </c>
      <c r="F1587" s="1" t="s">
        <v>5393</v>
      </c>
      <c r="G1587" s="2">
        <v>780</v>
      </c>
      <c r="H1587" s="1" t="str">
        <f>HYPERLINK("https://www.insiel.it/cms/societa-trasparente/09-bandi-di-gara-e-contratti/Atti_amministrazioni_aggiudicatrici/index_ori.html?pCig=YF13129AE1","Atti della procedura")</f>
        <v>Atti della procedura</v>
      </c>
    </row>
    <row r="1588" spans="2:8" x14ac:dyDescent="0.25">
      <c r="B1588" s="1" t="s">
        <v>5394</v>
      </c>
      <c r="C1588" s="1" t="s">
        <v>5395</v>
      </c>
      <c r="D1588" s="1" t="s">
        <v>1284</v>
      </c>
      <c r="E1588" s="1" t="s">
        <v>1284</v>
      </c>
      <c r="F1588" s="1" t="s">
        <v>5396</v>
      </c>
      <c r="G1588" s="2">
        <v>198</v>
      </c>
      <c r="H1588" s="1" t="str">
        <f>HYPERLINK("https://www.insiel.it/cms/societa-trasparente/09-bandi-di-gara-e-contratti/Atti_amministrazioni_aggiudicatrici/index_ori.html?pCig=Y913126397","Atti della procedura")</f>
        <v>Atti della procedura</v>
      </c>
    </row>
    <row r="1589" spans="2:8" ht="45" x14ac:dyDescent="0.25">
      <c r="B1589" s="1" t="s">
        <v>5397</v>
      </c>
      <c r="C1589" s="1" t="s">
        <v>5398</v>
      </c>
      <c r="D1589" s="1" t="s">
        <v>1689</v>
      </c>
      <c r="E1589" s="1" t="s">
        <v>1689</v>
      </c>
      <c r="F1589" s="1" t="s">
        <v>5399</v>
      </c>
      <c r="G1589" s="2">
        <v>20500</v>
      </c>
      <c r="H1589" s="1" t="str">
        <f>HYPERLINK("https://www.insiel.it/cms/societa-trasparente/09-bandi-di-gara-e-contratti/Atti_amministrazioni_aggiudicatrici/index_ori.html?pCig=Y6A312447D","Atti della procedura")</f>
        <v>Atti della procedura</v>
      </c>
    </row>
    <row r="1590" spans="2:8" x14ac:dyDescent="0.25">
      <c r="B1590" s="1" t="s">
        <v>5400</v>
      </c>
      <c r="C1590" s="1" t="s">
        <v>78</v>
      </c>
      <c r="D1590" s="1" t="s">
        <v>311</v>
      </c>
      <c r="E1590" s="1" t="s">
        <v>311</v>
      </c>
      <c r="F1590" s="1" t="s">
        <v>5401</v>
      </c>
      <c r="G1590" s="2">
        <v>20000</v>
      </c>
      <c r="H1590" s="1" t="str">
        <f>HYPERLINK("https://www.insiel.it/cms/societa-trasparente/09-bandi-di-gara-e-contratti/Atti_amministrazioni_aggiudicatrici/index_ori.html?pCig=NO","Atti della procedura")</f>
        <v>Atti della procedura</v>
      </c>
    </row>
    <row r="1591" spans="2:8" ht="30" x14ac:dyDescent="0.25">
      <c r="B1591" s="1" t="s">
        <v>5402</v>
      </c>
      <c r="C1591" s="1" t="s">
        <v>5403</v>
      </c>
      <c r="D1591" s="1" t="s">
        <v>782</v>
      </c>
      <c r="E1591" s="1" t="s">
        <v>782</v>
      </c>
      <c r="F1591" s="1" t="s">
        <v>5404</v>
      </c>
      <c r="G1591" s="2">
        <v>660</v>
      </c>
      <c r="H1591" s="1" t="str">
        <f>HYPERLINK("https://www.insiel.it/cms/societa-trasparente/09-bandi-di-gara-e-contratti/Atti_amministrazioni_aggiudicatrici/index_ori.html?pCig=Y153123C49","Atti della procedura")</f>
        <v>Atti della procedura</v>
      </c>
    </row>
    <row r="1592" spans="2:8" x14ac:dyDescent="0.25">
      <c r="B1592" s="1" t="s">
        <v>5405</v>
      </c>
      <c r="C1592" s="1" t="s">
        <v>5406</v>
      </c>
      <c r="D1592" s="1" t="s">
        <v>158</v>
      </c>
      <c r="E1592" s="1" t="s">
        <v>158</v>
      </c>
      <c r="F1592" s="1" t="s">
        <v>5407</v>
      </c>
      <c r="G1592" s="2">
        <v>1869.98</v>
      </c>
      <c r="H1592" s="1" t="str">
        <f>HYPERLINK("https://www.insiel.it/cms/societa-trasparente/09-bandi-di-gara-e-contratti/Atti_amministrazioni_aggiudicatrici/index_ori.html?pCig=Y663125DE2","Atti della procedura")</f>
        <v>Atti della procedura</v>
      </c>
    </row>
    <row r="1593" spans="2:8" x14ac:dyDescent="0.25">
      <c r="B1593" s="1" t="s">
        <v>5408</v>
      </c>
      <c r="C1593" s="1" t="s">
        <v>5409</v>
      </c>
      <c r="D1593" s="1" t="s">
        <v>2699</v>
      </c>
      <c r="E1593" s="1" t="s">
        <v>2699</v>
      </c>
      <c r="F1593" s="1" t="s">
        <v>5410</v>
      </c>
      <c r="G1593" s="2">
        <v>3000</v>
      </c>
      <c r="H1593" s="1" t="str">
        <f>HYPERLINK("https://www.insiel.it/cms/societa-trasparente/09-bandi-di-gara-e-contratti/Atti_amministrazioni_aggiudicatrici/index_ori.html?pCig=YB53120A44","Atti della procedura")</f>
        <v>Atti della procedura</v>
      </c>
    </row>
    <row r="1594" spans="2:8" ht="30" x14ac:dyDescent="0.25">
      <c r="B1594" s="1" t="s">
        <v>5411</v>
      </c>
      <c r="C1594" s="1" t="s">
        <v>5412</v>
      </c>
      <c r="D1594" s="1" t="s">
        <v>5133</v>
      </c>
      <c r="E1594" s="1" t="s">
        <v>5133</v>
      </c>
      <c r="F1594" s="1" t="s">
        <v>5413</v>
      </c>
      <c r="G1594" s="2">
        <v>1100</v>
      </c>
      <c r="H1594" s="1" t="str">
        <f>HYPERLINK("https://www.insiel.it/cms/societa-trasparente/09-bandi-di-gara-e-contratti/Atti_amministrazioni_aggiudicatrici/index_ori.html?pCig=Y21311FECF","Atti della procedura")</f>
        <v>Atti della procedura</v>
      </c>
    </row>
    <row r="1595" spans="2:8" x14ac:dyDescent="0.25">
      <c r="B1595" s="1" t="s">
        <v>5414</v>
      </c>
      <c r="C1595" s="1" t="s">
        <v>5415</v>
      </c>
      <c r="D1595" s="1" t="s">
        <v>5416</v>
      </c>
      <c r="E1595" s="1" t="s">
        <v>5416</v>
      </c>
      <c r="F1595" s="1" t="s">
        <v>5417</v>
      </c>
      <c r="G1595" s="2">
        <v>1180</v>
      </c>
      <c r="H1595" s="1" t="str">
        <f>HYPERLINK("https://www.insiel.it/cms/societa-trasparente/09-bandi-di-gara-e-contratti/Atti_amministrazioni_aggiudicatrici/index_ori.html?pCig=YE83133B36","Atti della procedura")</f>
        <v>Atti della procedura</v>
      </c>
    </row>
    <row r="1596" spans="2:8" ht="30" x14ac:dyDescent="0.25">
      <c r="B1596" s="1" t="s">
        <v>5418</v>
      </c>
      <c r="C1596" s="1" t="s">
        <v>5419</v>
      </c>
      <c r="D1596" s="1" t="s">
        <v>187</v>
      </c>
      <c r="E1596" s="1" t="s">
        <v>187</v>
      </c>
      <c r="F1596" s="1" t="s">
        <v>5420</v>
      </c>
      <c r="G1596" s="2">
        <v>1356.09</v>
      </c>
      <c r="H1596" s="1" t="str">
        <f>HYPERLINK("https://www.insiel.it/cms/societa-trasparente/09-bandi-di-gara-e-contratti/Atti_amministrazioni_aggiudicatrici/index_ori.html?pCig=Y323133B2E","Atti della procedura")</f>
        <v>Atti della procedura</v>
      </c>
    </row>
    <row r="1597" spans="2:8" ht="30" x14ac:dyDescent="0.25">
      <c r="B1597" s="1" t="s">
        <v>5421</v>
      </c>
      <c r="C1597" s="1" t="s">
        <v>5422</v>
      </c>
      <c r="D1597" s="1" t="s">
        <v>2486</v>
      </c>
      <c r="E1597" s="1" t="s">
        <v>2486</v>
      </c>
      <c r="F1597" s="1" t="s">
        <v>5423</v>
      </c>
      <c r="G1597" s="2">
        <v>29500</v>
      </c>
      <c r="H1597" s="1" t="str">
        <f>HYPERLINK("https://www.insiel.it/cms/societa-trasparente/09-bandi-di-gara-e-contratti/Atti_amministrazioni_aggiudicatrici/index_ori.html?pCig=YBF3124ABB","Atti della procedura")</f>
        <v>Atti della procedura</v>
      </c>
    </row>
    <row r="1598" spans="2:8" ht="45" x14ac:dyDescent="0.25">
      <c r="B1598" s="1" t="s">
        <v>5424</v>
      </c>
      <c r="C1598" s="1" t="s">
        <v>5425</v>
      </c>
      <c r="D1598" s="1" t="s">
        <v>5426</v>
      </c>
      <c r="E1598" s="1" t="s">
        <v>5426</v>
      </c>
      <c r="F1598" s="1" t="s">
        <v>5427</v>
      </c>
      <c r="G1598" s="2">
        <v>39900</v>
      </c>
      <c r="H1598" s="1" t="str">
        <f>HYPERLINK("https://www.insiel.it/cms/societa-trasparente/09-bandi-di-gara-e-contratti/Atti_amministrazioni_aggiudicatrici/index_ori.html?pCig=ZBA30FF63D","Atti della procedura")</f>
        <v>Atti della procedura</v>
      </c>
    </row>
    <row r="1599" spans="2:8" ht="30" x14ac:dyDescent="0.25">
      <c r="B1599" s="1" t="s">
        <v>5428</v>
      </c>
      <c r="C1599" s="1" t="s">
        <v>5429</v>
      </c>
      <c r="D1599" s="1" t="s">
        <v>1769</v>
      </c>
      <c r="E1599" s="1" t="s">
        <v>1769</v>
      </c>
      <c r="F1599" s="1" t="s">
        <v>3589</v>
      </c>
      <c r="G1599" s="2">
        <v>36261</v>
      </c>
      <c r="H1599" s="1" t="str">
        <f>HYPERLINK("https://www.insiel.it/cms/societa-trasparente/09-bandi-di-gara-e-contratti/Atti_amministrazioni_aggiudicatrici/index_ori.html?pCig=YCF311D672","Atti della procedura")</f>
        <v>Atti della procedura</v>
      </c>
    </row>
    <row r="1600" spans="2:8" x14ac:dyDescent="0.25">
      <c r="B1600" s="1" t="s">
        <v>5430</v>
      </c>
      <c r="C1600" s="1" t="s">
        <v>5431</v>
      </c>
      <c r="D1600" s="1" t="s">
        <v>2293</v>
      </c>
      <c r="E1600" s="1" t="s">
        <v>2293</v>
      </c>
      <c r="F1600" s="1" t="s">
        <v>5432</v>
      </c>
      <c r="G1600" s="2">
        <v>5824</v>
      </c>
      <c r="H1600" s="1" t="str">
        <f>HYPERLINK("https://www.insiel.it/cms/societa-trasparente/09-bandi-di-gara-e-contratti/Atti_amministrazioni_aggiudicatrici/index_ori.html?pCig=Y523118F7F","Atti della procedura")</f>
        <v>Atti della procedura</v>
      </c>
    </row>
    <row r="1601" spans="2:8" ht="45" x14ac:dyDescent="0.25">
      <c r="B1601" s="1" t="s">
        <v>5433</v>
      </c>
      <c r="C1601" s="1" t="s">
        <v>5434</v>
      </c>
      <c r="D1601" s="1" t="s">
        <v>5435</v>
      </c>
      <c r="E1601" s="1" t="s">
        <v>5436</v>
      </c>
      <c r="F1601" s="1" t="s">
        <v>5437</v>
      </c>
      <c r="G1601" s="2">
        <v>29640</v>
      </c>
      <c r="H1601" s="1" t="str">
        <f>HYPERLINK("https://www.insiel.it/cms/societa-trasparente/09-bandi-di-gara-e-contratti/Atti_amministrazioni_aggiudicatrici/index_ori.html?pCig=Y41311D087","Atti della procedura")</f>
        <v>Atti della procedura</v>
      </c>
    </row>
    <row r="1602" spans="2:8" ht="30" x14ac:dyDescent="0.25">
      <c r="B1602" s="1" t="s">
        <v>5438</v>
      </c>
      <c r="C1602" s="1" t="s">
        <v>5439</v>
      </c>
      <c r="D1602" s="1" t="s">
        <v>5227</v>
      </c>
      <c r="E1602" s="1" t="s">
        <v>5227</v>
      </c>
      <c r="F1602" s="1" t="s">
        <v>5440</v>
      </c>
      <c r="G1602" s="2">
        <v>511</v>
      </c>
      <c r="H1602" s="1" t="str">
        <f>HYPERLINK("https://www.insiel.it/cms/societa-trasparente/09-bandi-di-gara-e-contratti/Atti_amministrazioni_aggiudicatrici/index_ori.html?pCig=YBF311C854","Atti della procedura")</f>
        <v>Atti della procedura</v>
      </c>
    </row>
    <row r="1603" spans="2:8" ht="30" x14ac:dyDescent="0.25">
      <c r="B1603" s="1" t="s">
        <v>5441</v>
      </c>
      <c r="C1603" s="1" t="s">
        <v>5442</v>
      </c>
      <c r="D1603" s="1" t="s">
        <v>5278</v>
      </c>
      <c r="E1603" s="1" t="s">
        <v>5278</v>
      </c>
      <c r="F1603" s="1" t="s">
        <v>5443</v>
      </c>
      <c r="G1603" s="2">
        <v>800</v>
      </c>
      <c r="H1603" s="1" t="str">
        <f>HYPERLINK("https://www.insiel.it/cms/societa-trasparente/09-bandi-di-gara-e-contratti/Atti_amministrazioni_aggiudicatrici/index_ori.html?pCig=Y46311C812","Atti della procedura")</f>
        <v>Atti della procedura</v>
      </c>
    </row>
    <row r="1604" spans="2:8" x14ac:dyDescent="0.25">
      <c r="B1604" s="1" t="s">
        <v>5444</v>
      </c>
      <c r="C1604" s="1" t="s">
        <v>5445</v>
      </c>
      <c r="D1604" s="1" t="s">
        <v>4427</v>
      </c>
      <c r="E1604" s="1" t="s">
        <v>4427</v>
      </c>
      <c r="F1604" s="1" t="s">
        <v>5446</v>
      </c>
      <c r="G1604" s="2">
        <v>12000</v>
      </c>
      <c r="H1604" s="1" t="str">
        <f>HYPERLINK("https://www.insiel.it/cms/societa-trasparente/09-bandi-di-gara-e-contratti/Atti_amministrazioni_aggiudicatrici/index_ori.html?pCig=Y4B311712D","Atti della procedura")</f>
        <v>Atti della procedura</v>
      </c>
    </row>
    <row r="1605" spans="2:8" ht="75" x14ac:dyDescent="0.25">
      <c r="B1605" s="1" t="s">
        <v>5447</v>
      </c>
      <c r="C1605" s="1" t="s">
        <v>5448</v>
      </c>
      <c r="D1605" s="1" t="s">
        <v>367</v>
      </c>
      <c r="E1605" s="1" t="s">
        <v>367</v>
      </c>
      <c r="F1605" s="1" t="s">
        <v>5449</v>
      </c>
      <c r="G1605" s="2">
        <v>11000</v>
      </c>
      <c r="H1605" s="1" t="str">
        <f>HYPERLINK("https://www.insiel.it/cms/societa-trasparente/09-bandi-di-gara-e-contratti/Atti_amministrazioni_aggiudicatrici/index_ori.html?pCig=Y633115F22","Atti della procedura")</f>
        <v>Atti della procedura</v>
      </c>
    </row>
    <row r="1606" spans="2:8" ht="30" x14ac:dyDescent="0.25">
      <c r="B1606" s="1" t="s">
        <v>5450</v>
      </c>
      <c r="C1606" s="1" t="s">
        <v>5451</v>
      </c>
      <c r="D1606" s="1" t="s">
        <v>3412</v>
      </c>
      <c r="E1606" s="1" t="s">
        <v>3412</v>
      </c>
      <c r="F1606" s="1" t="s">
        <v>5452</v>
      </c>
      <c r="G1606" s="2">
        <v>11200</v>
      </c>
      <c r="H1606" s="1" t="str">
        <f>HYPERLINK("https://www.insiel.it/cms/societa-trasparente/09-bandi-di-gara-e-contratti/Atti_amministrazioni_aggiudicatrici/index_ori.html?pCig=YCE3115AA3","Atti della procedura")</f>
        <v>Atti della procedura</v>
      </c>
    </row>
    <row r="1607" spans="2:8" ht="30" x14ac:dyDescent="0.25">
      <c r="B1607" s="1" t="s">
        <v>5453</v>
      </c>
      <c r="C1607" s="1" t="s">
        <v>5454</v>
      </c>
      <c r="D1607" s="1" t="s">
        <v>5455</v>
      </c>
      <c r="E1607" s="1" t="s">
        <v>5455</v>
      </c>
      <c r="F1607" s="1" t="s">
        <v>5456</v>
      </c>
      <c r="G1607" s="2">
        <v>10924</v>
      </c>
      <c r="H1607" s="1" t="str">
        <f>HYPERLINK("https://www.insiel.it/cms/societa-trasparente/09-bandi-di-gara-e-contratti/Atti_amministrazioni_aggiudicatrici/index_ori.html?pCig=Y2A3157F6C","Atti della procedura")</f>
        <v>Atti della procedura</v>
      </c>
    </row>
    <row r="1608" spans="2:8" ht="30" x14ac:dyDescent="0.25">
      <c r="B1608" s="1" t="s">
        <v>5457</v>
      </c>
      <c r="C1608" s="1" t="s">
        <v>5458</v>
      </c>
      <c r="D1608" s="1" t="s">
        <v>1284</v>
      </c>
      <c r="E1608" s="1" t="s">
        <v>1284</v>
      </c>
      <c r="F1608" s="1" t="s">
        <v>5459</v>
      </c>
      <c r="G1608" s="2">
        <v>702.99</v>
      </c>
      <c r="H1608" s="1" t="str">
        <f>HYPERLINK("https://www.insiel.it/cms/societa-trasparente/09-bandi-di-gara-e-contratti/Atti_amministrazioni_aggiudicatrici/index_ori.html?pCig=YDE3112DED","Atti della procedura")</f>
        <v>Atti della procedura</v>
      </c>
    </row>
    <row r="1609" spans="2:8" ht="30" x14ac:dyDescent="0.25">
      <c r="B1609" s="1" t="s">
        <v>5460</v>
      </c>
      <c r="C1609" s="1" t="s">
        <v>5461</v>
      </c>
      <c r="D1609" s="1" t="s">
        <v>5462</v>
      </c>
      <c r="E1609" s="1" t="s">
        <v>5463</v>
      </c>
      <c r="F1609" s="1" t="s">
        <v>5464</v>
      </c>
      <c r="G1609" s="2">
        <v>13016</v>
      </c>
      <c r="H1609" s="1" t="str">
        <f>HYPERLINK("https://www.insiel.it/cms/societa-trasparente/09-bandi-di-gara-e-contratti/Atti_amministrazioni_aggiudicatrici/index_ori.html?pCig=Y613112D92","Atti della procedura")</f>
        <v>Atti della procedura</v>
      </c>
    </row>
    <row r="1610" spans="2:8" ht="30" x14ac:dyDescent="0.25">
      <c r="B1610" s="1" t="s">
        <v>5465</v>
      </c>
      <c r="C1610" s="1" t="s">
        <v>5466</v>
      </c>
      <c r="D1610" s="1" t="s">
        <v>5467</v>
      </c>
      <c r="E1610" s="1" t="s">
        <v>5467</v>
      </c>
      <c r="F1610" s="1" t="s">
        <v>5468</v>
      </c>
      <c r="G1610" s="2">
        <v>27900</v>
      </c>
      <c r="H1610" s="1" t="str">
        <f>HYPERLINK("https://www.insiel.it/cms/societa-trasparente/09-bandi-di-gara-e-contratti/Atti_amministrazioni_aggiudicatrici/index_ori.html?pCig=YED3111F57","Atti della procedura")</f>
        <v>Atti della procedura</v>
      </c>
    </row>
    <row r="1611" spans="2:8" ht="30" x14ac:dyDescent="0.25">
      <c r="B1611" s="1" t="s">
        <v>5469</v>
      </c>
      <c r="C1611" s="1" t="s">
        <v>5470</v>
      </c>
      <c r="D1611" s="1" t="s">
        <v>5471</v>
      </c>
      <c r="E1611" s="1" t="s">
        <v>5471</v>
      </c>
      <c r="F1611" s="1" t="s">
        <v>5472</v>
      </c>
      <c r="G1611" s="2">
        <v>28498</v>
      </c>
      <c r="H1611" s="1" t="str">
        <f>HYPERLINK("https://www.insiel.it/cms/societa-trasparente/09-bandi-di-gara-e-contratti/Atti_amministrazioni_aggiudicatrici/index_ori.html?pCig=Y883112283","Atti della procedura")</f>
        <v>Atti della procedura</v>
      </c>
    </row>
    <row r="1612" spans="2:8" x14ac:dyDescent="0.25">
      <c r="B1612" s="1" t="s">
        <v>5473</v>
      </c>
      <c r="C1612" s="1" t="s">
        <v>5474</v>
      </c>
      <c r="D1612" s="1" t="s">
        <v>5475</v>
      </c>
      <c r="E1612" s="1" t="s">
        <v>5475</v>
      </c>
      <c r="F1612" s="1" t="s">
        <v>5476</v>
      </c>
      <c r="G1612" s="2">
        <v>687</v>
      </c>
      <c r="H1612" s="1" t="str">
        <f>HYPERLINK("https://www.insiel.it/cms/societa-trasparente/09-bandi-di-gara-e-contratti/Atti_amministrazioni_aggiudicatrici/index_ori.html?pCig=Y01311020C","Atti della procedura")</f>
        <v>Atti della procedura</v>
      </c>
    </row>
    <row r="1613" spans="2:8" ht="30" x14ac:dyDescent="0.25">
      <c r="B1613" s="1" t="s">
        <v>5477</v>
      </c>
      <c r="C1613" s="1" t="s">
        <v>5478</v>
      </c>
      <c r="D1613" s="1" t="s">
        <v>2434</v>
      </c>
      <c r="E1613" s="1" t="s">
        <v>2434</v>
      </c>
      <c r="F1613" s="1" t="s">
        <v>5479</v>
      </c>
      <c r="G1613" s="2">
        <v>682.5</v>
      </c>
      <c r="H1613" s="1" t="str">
        <f>HYPERLINK("https://www.insiel.it/cms/societa-trasparente/09-bandi-di-gara-e-contratti/Atti_amministrazioni_aggiudicatrici/index_ori.html?pCig=Y523110736","Atti della procedura")</f>
        <v>Atti della procedura</v>
      </c>
    </row>
    <row r="1614" spans="2:8" ht="30" x14ac:dyDescent="0.25">
      <c r="B1614" s="1" t="s">
        <v>5480</v>
      </c>
      <c r="C1614" s="1" t="s">
        <v>5481</v>
      </c>
      <c r="D1614" s="1" t="s">
        <v>5482</v>
      </c>
      <c r="E1614" s="1" t="s">
        <v>5482</v>
      </c>
      <c r="F1614" s="1" t="s">
        <v>5483</v>
      </c>
      <c r="G1614" s="2">
        <v>20000</v>
      </c>
      <c r="H1614" s="1" t="str">
        <f>HYPERLINK("https://www.insiel.it/cms/societa-trasparente/09-bandi-di-gara-e-contratti/Atti_amministrazioni_aggiudicatrici/index_ori.html?pCig=YA63153017","Atti della procedura")</f>
        <v>Atti della procedura</v>
      </c>
    </row>
    <row r="1615" spans="2:8" ht="30" x14ac:dyDescent="0.25">
      <c r="B1615" s="1" t="s">
        <v>5484</v>
      </c>
      <c r="C1615" s="1" t="s">
        <v>5485</v>
      </c>
      <c r="D1615" s="1" t="s">
        <v>75</v>
      </c>
      <c r="E1615" s="1" t="s">
        <v>75</v>
      </c>
      <c r="F1615" s="1" t="s">
        <v>5486</v>
      </c>
      <c r="G1615" s="2">
        <v>1488</v>
      </c>
      <c r="H1615" s="1" t="str">
        <f>HYPERLINK("https://www.insiel.it/cms/societa-trasparente/09-bandi-di-gara-e-contratti/Atti_amministrazioni_aggiudicatrici/index_ori.html?pCig=Y4C35F73A2","Atti della procedura")</f>
        <v>Atti della procedura</v>
      </c>
    </row>
    <row r="1616" spans="2:8" ht="30" x14ac:dyDescent="0.25">
      <c r="B1616" s="1" t="s">
        <v>5487</v>
      </c>
      <c r="C1616" s="1" t="s">
        <v>5488</v>
      </c>
      <c r="D1616" s="1" t="s">
        <v>5489</v>
      </c>
      <c r="E1616" s="1" t="s">
        <v>5489</v>
      </c>
      <c r="F1616" s="1" t="s">
        <v>5483</v>
      </c>
      <c r="G1616" s="2">
        <v>39000</v>
      </c>
      <c r="H1616" s="1" t="str">
        <f>HYPERLINK("https://www.insiel.it/cms/societa-trasparente/09-bandi-di-gara-e-contratti/Atti_amministrazioni_aggiudicatrici/index_ori.html?pCig=Y7E314A5D9","Atti della procedura")</f>
        <v>Atti della procedura</v>
      </c>
    </row>
    <row r="1617" spans="2:8" ht="30" x14ac:dyDescent="0.25">
      <c r="B1617" s="1" t="s">
        <v>5490</v>
      </c>
      <c r="C1617" s="1" t="s">
        <v>5491</v>
      </c>
      <c r="D1617" s="1" t="s">
        <v>5492</v>
      </c>
      <c r="E1617" s="1" t="s">
        <v>5492</v>
      </c>
      <c r="F1617" s="1" t="s">
        <v>5483</v>
      </c>
      <c r="G1617" s="2">
        <v>39000</v>
      </c>
      <c r="H1617" s="1" t="str">
        <f>HYPERLINK("https://www.insiel.it/cms/societa-trasparente/09-bandi-di-gara-e-contratti/Atti_amministrazioni_aggiudicatrici/index_ori.html?pCig=Y3E314A544","Atti della procedura")</f>
        <v>Atti della procedura</v>
      </c>
    </row>
    <row r="1618" spans="2:8" ht="45" x14ac:dyDescent="0.25">
      <c r="B1618" s="1" t="s">
        <v>5493</v>
      </c>
      <c r="C1618" s="1" t="s">
        <v>5494</v>
      </c>
      <c r="D1618" s="1" t="s">
        <v>5495</v>
      </c>
      <c r="E1618" s="1" t="s">
        <v>5278</v>
      </c>
      <c r="F1618" s="1" t="s">
        <v>5496</v>
      </c>
      <c r="G1618" s="2">
        <v>600</v>
      </c>
      <c r="H1618" s="1" t="str">
        <f>HYPERLINK("https://www.insiel.it/cms/societa-trasparente/09-bandi-di-gara-e-contratti/Atti_amministrazioni_aggiudicatrici/index_ori.html?pCig=Y9D310D0E9","Atti della procedura")</f>
        <v>Atti della procedura</v>
      </c>
    </row>
    <row r="1619" spans="2:8" ht="45" x14ac:dyDescent="0.25">
      <c r="B1619" s="1" t="s">
        <v>5497</v>
      </c>
      <c r="C1619" s="1" t="s">
        <v>5498</v>
      </c>
      <c r="D1619" s="1" t="s">
        <v>5499</v>
      </c>
      <c r="E1619" s="1" t="s">
        <v>5227</v>
      </c>
      <c r="F1619" s="1" t="s">
        <v>5496</v>
      </c>
      <c r="G1619" s="2">
        <v>475.8</v>
      </c>
      <c r="H1619" s="1" t="str">
        <f>HYPERLINK("https://www.insiel.it/cms/societa-trasparente/09-bandi-di-gara-e-contratti/Atti_amministrazioni_aggiudicatrici/index_ori.html?pCig=Y2A310D04F","Atti della procedura")</f>
        <v>Atti della procedura</v>
      </c>
    </row>
    <row r="1620" spans="2:8" ht="45" x14ac:dyDescent="0.25">
      <c r="B1620" s="1" t="s">
        <v>5500</v>
      </c>
      <c r="C1620" s="1" t="s">
        <v>5501</v>
      </c>
      <c r="D1620" s="1" t="s">
        <v>5502</v>
      </c>
      <c r="E1620" s="1" t="s">
        <v>5502</v>
      </c>
      <c r="F1620" s="1" t="s">
        <v>5503</v>
      </c>
      <c r="G1620" s="2">
        <v>32000</v>
      </c>
      <c r="H1620" s="1" t="str">
        <f>HYPERLINK("https://www.insiel.it/cms/societa-trasparente/09-bandi-di-gara-e-contratti/Atti_amministrazioni_aggiudicatrici/index_ori.html?pCig=YF5310A9E1","Atti della procedura")</f>
        <v>Atti della procedura</v>
      </c>
    </row>
    <row r="1621" spans="2:8" ht="30" x14ac:dyDescent="0.25">
      <c r="B1621" s="1" t="s">
        <v>5504</v>
      </c>
      <c r="C1621" s="1" t="s">
        <v>5505</v>
      </c>
      <c r="D1621" s="1" t="s">
        <v>257</v>
      </c>
      <c r="E1621" s="1" t="s">
        <v>257</v>
      </c>
      <c r="F1621" s="1" t="s">
        <v>5506</v>
      </c>
      <c r="G1621" s="2">
        <v>1533</v>
      </c>
      <c r="H1621" s="1" t="str">
        <f>HYPERLINK("https://www.insiel.it/cms/societa-trasparente/09-bandi-di-gara-e-contratti/Atti_amministrazioni_aggiudicatrici/index_ori.html?pCig=Y0D310A437","Atti della procedura")</f>
        <v>Atti della procedura</v>
      </c>
    </row>
    <row r="1622" spans="2:8" ht="30" x14ac:dyDescent="0.25">
      <c r="B1622" s="1" t="s">
        <v>5507</v>
      </c>
      <c r="C1622" s="1" t="s">
        <v>5508</v>
      </c>
      <c r="D1622" s="1" t="s">
        <v>5509</v>
      </c>
      <c r="E1622" s="1" t="s">
        <v>5509</v>
      </c>
      <c r="F1622" s="1" t="s">
        <v>5510</v>
      </c>
      <c r="G1622" s="2">
        <v>400</v>
      </c>
      <c r="H1622" s="1" t="str">
        <f>HYPERLINK("https://www.insiel.it/cms/societa-trasparente/09-bandi-di-gara-e-contratti/Atti_amministrazioni_aggiudicatrici/index_ori.html?pCig=Y2E3108BC6","Atti della procedura")</f>
        <v>Atti della procedura</v>
      </c>
    </row>
    <row r="1623" spans="2:8" ht="60" x14ac:dyDescent="0.25">
      <c r="B1623" s="1" t="s">
        <v>5511</v>
      </c>
      <c r="C1623" s="1" t="s">
        <v>5512</v>
      </c>
      <c r="D1623" s="1" t="s">
        <v>5513</v>
      </c>
      <c r="E1623" s="1" t="s">
        <v>5514</v>
      </c>
      <c r="F1623" s="1" t="s">
        <v>5515</v>
      </c>
      <c r="G1623" s="2">
        <v>93751.75</v>
      </c>
      <c r="H1623" s="1" t="str">
        <f>HYPERLINK("https://www.insiel.it/cms/societa-trasparente/09-bandi-di-gara-e-contratti/Atti_amministrazioni_aggiudicatrici/index_ori.html?pCig=8680358A05","Atti della procedura")</f>
        <v>Atti della procedura</v>
      </c>
    </row>
    <row r="1624" spans="2:8" ht="45" x14ac:dyDescent="0.25">
      <c r="B1624" s="1" t="s">
        <v>5516</v>
      </c>
      <c r="C1624" s="1" t="s">
        <v>5517</v>
      </c>
      <c r="D1624" s="1" t="s">
        <v>3807</v>
      </c>
      <c r="E1624" s="1" t="s">
        <v>3807</v>
      </c>
      <c r="F1624" s="1" t="s">
        <v>5518</v>
      </c>
      <c r="G1624" s="2">
        <v>39750</v>
      </c>
      <c r="H1624" s="1" t="str">
        <f>HYPERLINK("https://www.insiel.it/cms/societa-trasparente/09-bandi-di-gara-e-contratti/Atti_amministrazioni_aggiudicatrici/index_ori.html?pCig=Y83310B93C","Atti della procedura")</f>
        <v>Atti della procedura</v>
      </c>
    </row>
    <row r="1625" spans="2:8" x14ac:dyDescent="0.25">
      <c r="B1625" s="1" t="s">
        <v>5519</v>
      </c>
      <c r="C1625" s="1" t="s">
        <v>5520</v>
      </c>
      <c r="D1625" s="1" t="s">
        <v>2781</v>
      </c>
      <c r="E1625" s="1" t="s">
        <v>2781</v>
      </c>
      <c r="F1625" s="1" t="s">
        <v>5521</v>
      </c>
      <c r="G1625" s="2">
        <v>5074.45</v>
      </c>
      <c r="H1625" s="1" t="str">
        <f>HYPERLINK("https://www.insiel.it/cms/societa-trasparente/09-bandi-di-gara-e-contratti/Atti_amministrazioni_aggiudicatrici/index_ori.html?pCig=YC63103257","Atti della procedura")</f>
        <v>Atti della procedura</v>
      </c>
    </row>
    <row r="1626" spans="2:8" x14ac:dyDescent="0.25">
      <c r="B1626" s="1" t="s">
        <v>5522</v>
      </c>
      <c r="C1626" s="1" t="s">
        <v>5523</v>
      </c>
      <c r="D1626" s="1" t="s">
        <v>4203</v>
      </c>
      <c r="E1626" s="1" t="s">
        <v>4203</v>
      </c>
      <c r="F1626" s="1" t="s">
        <v>5524</v>
      </c>
      <c r="G1626" s="2">
        <v>3287</v>
      </c>
      <c r="H1626" s="1" t="str">
        <f>HYPERLINK("https://www.insiel.it/cms/societa-trasparente/09-bandi-di-gara-e-contratti/Atti_amministrazioni_aggiudicatrici/index_ori.html?pCig=Y7131034EC","Atti della procedura")</f>
        <v>Atti della procedura</v>
      </c>
    </row>
    <row r="1627" spans="2:8" ht="45" x14ac:dyDescent="0.25">
      <c r="B1627" s="1" t="s">
        <v>5525</v>
      </c>
      <c r="C1627" s="1" t="s">
        <v>5526</v>
      </c>
      <c r="D1627" s="1" t="s">
        <v>5309</v>
      </c>
      <c r="E1627" s="1" t="s">
        <v>5309</v>
      </c>
      <c r="F1627" s="1" t="s">
        <v>5527</v>
      </c>
      <c r="G1627" s="2">
        <v>27966.34</v>
      </c>
      <c r="H1627" s="1" t="str">
        <f>HYPERLINK("https://www.insiel.it/cms/societa-trasparente/09-bandi-di-gara-e-contratti/Atti_amministrazioni_aggiudicatrici/index_ori.html?pCig=Y613100578","Atti della procedura")</f>
        <v>Atti della procedura</v>
      </c>
    </row>
    <row r="1628" spans="2:8" ht="30" x14ac:dyDescent="0.25">
      <c r="B1628" s="1" t="s">
        <v>5528</v>
      </c>
      <c r="C1628" s="1" t="s">
        <v>5529</v>
      </c>
      <c r="D1628" s="1" t="s">
        <v>5530</v>
      </c>
      <c r="E1628" s="1" t="s">
        <v>5530</v>
      </c>
      <c r="F1628" s="1" t="s">
        <v>5531</v>
      </c>
      <c r="G1628" s="2">
        <v>862</v>
      </c>
      <c r="H1628" s="1" t="str">
        <f>HYPERLINK("https://www.insiel.it/cms/societa-trasparente/09-bandi-di-gara-e-contratti/Atti_amministrazioni_aggiudicatrici/index_ori.html?pCig=YC130FE389","Atti della procedura")</f>
        <v>Atti della procedura</v>
      </c>
    </row>
    <row r="1629" spans="2:8" x14ac:dyDescent="0.25">
      <c r="B1629" s="1" t="s">
        <v>5532</v>
      </c>
      <c r="C1629" s="1" t="s">
        <v>5533</v>
      </c>
      <c r="D1629" s="1" t="s">
        <v>211</v>
      </c>
      <c r="E1629" s="1" t="s">
        <v>211</v>
      </c>
      <c r="F1629" s="1" t="s">
        <v>5534</v>
      </c>
      <c r="G1629" s="2">
        <v>30000</v>
      </c>
      <c r="H1629" s="1" t="str">
        <f>HYPERLINK("https://www.insiel.it/cms/societa-trasparente/09-bandi-di-gara-e-contratti/Atti_amministrazioni_aggiudicatrici/index_ori.html?pCig=YE7311E9A9","Atti della procedura")</f>
        <v>Atti della procedura</v>
      </c>
    </row>
    <row r="1630" spans="2:8" x14ac:dyDescent="0.25">
      <c r="B1630" s="1" t="s">
        <v>5535</v>
      </c>
      <c r="C1630" s="1" t="s">
        <v>5536</v>
      </c>
      <c r="D1630" s="1" t="s">
        <v>129</v>
      </c>
      <c r="E1630" s="1" t="s">
        <v>129</v>
      </c>
      <c r="F1630" s="1" t="s">
        <v>5537</v>
      </c>
      <c r="G1630" s="2">
        <v>1042.2</v>
      </c>
      <c r="H1630" s="1" t="str">
        <f>HYPERLINK("https://www.insiel.it/cms/societa-trasparente/09-bandi-di-gara-e-contratti/Atti_amministrazioni_aggiudicatrici/index_ori.html?pCig=Y5030FDC9C","Atti della procedura")</f>
        <v>Atti della procedura</v>
      </c>
    </row>
    <row r="1631" spans="2:8" x14ac:dyDescent="0.25">
      <c r="B1631" s="1" t="s">
        <v>5538</v>
      </c>
      <c r="C1631" s="1" t="s">
        <v>5539</v>
      </c>
      <c r="D1631" s="1" t="s">
        <v>5540</v>
      </c>
      <c r="E1631" s="1" t="s">
        <v>5540</v>
      </c>
      <c r="F1631" s="1" t="s">
        <v>5541</v>
      </c>
      <c r="G1631" s="2">
        <v>10200</v>
      </c>
      <c r="H1631" s="1" t="str">
        <f>HYPERLINK("https://www.insiel.it/cms/societa-trasparente/09-bandi-di-gara-e-contratti/Atti_amministrazioni_aggiudicatrici/index_ori.html?pCig=Y6030FCA5F","Atti della procedura")</f>
        <v>Atti della procedura</v>
      </c>
    </row>
    <row r="1632" spans="2:8" ht="30" x14ac:dyDescent="0.25">
      <c r="B1632" s="1" t="s">
        <v>5542</v>
      </c>
      <c r="C1632" s="1" t="s">
        <v>5543</v>
      </c>
      <c r="D1632" s="1" t="s">
        <v>4529</v>
      </c>
      <c r="E1632" s="1" t="s">
        <v>4529</v>
      </c>
      <c r="F1632" s="1" t="s">
        <v>4530</v>
      </c>
      <c r="G1632" s="2">
        <v>39000</v>
      </c>
      <c r="H1632" s="1" t="str">
        <f>HYPERLINK("https://www.insiel.it/cms/societa-trasparente/09-bandi-di-gara-e-contratti/Atti_amministrazioni_aggiudicatrici/index_ori.html?pCig=Z0330FB926","Atti della procedura")</f>
        <v>Atti della procedura</v>
      </c>
    </row>
    <row r="1633" spans="2:8" x14ac:dyDescent="0.25">
      <c r="B1633" s="1" t="s">
        <v>5544</v>
      </c>
      <c r="C1633" s="1" t="s">
        <v>5545</v>
      </c>
      <c r="D1633" s="1" t="s">
        <v>281</v>
      </c>
      <c r="E1633" s="1" t="s">
        <v>281</v>
      </c>
      <c r="F1633" s="1" t="s">
        <v>5546</v>
      </c>
      <c r="G1633" s="2">
        <v>7500</v>
      </c>
      <c r="H1633" s="1" t="str">
        <f>HYPERLINK("https://www.insiel.it/cms/societa-trasparente/09-bandi-di-gara-e-contratti/Atti_amministrazioni_aggiudicatrici/index_ori.html?pCig=Y0C30FA601","Atti della procedura")</f>
        <v>Atti della procedura</v>
      </c>
    </row>
    <row r="1634" spans="2:8" ht="45" x14ac:dyDescent="0.25">
      <c r="B1634" s="1" t="s">
        <v>5547</v>
      </c>
      <c r="C1634" s="1" t="s">
        <v>5548</v>
      </c>
      <c r="D1634" s="1" t="s">
        <v>4373</v>
      </c>
      <c r="E1634" s="1" t="s">
        <v>4373</v>
      </c>
      <c r="F1634" s="1" t="s">
        <v>5549</v>
      </c>
      <c r="G1634" s="2">
        <v>28130</v>
      </c>
      <c r="H1634" s="1" t="str">
        <f>HYPERLINK("https://www.insiel.it/cms/societa-trasparente/09-bandi-di-gara-e-contratti/Atti_amministrazioni_aggiudicatrici/index_ori.html?pCig=Y9330FA03B","Atti della procedura")</f>
        <v>Atti della procedura</v>
      </c>
    </row>
    <row r="1635" spans="2:8" x14ac:dyDescent="0.25">
      <c r="B1635" s="1" t="s">
        <v>5550</v>
      </c>
      <c r="C1635" s="1" t="s">
        <v>5551</v>
      </c>
      <c r="D1635" s="1" t="s">
        <v>5552</v>
      </c>
      <c r="E1635" s="1" t="s">
        <v>5552</v>
      </c>
      <c r="F1635" s="1" t="s">
        <v>5553</v>
      </c>
      <c r="G1635" s="2">
        <v>2294.2600000000002</v>
      </c>
      <c r="H1635" s="1" t="str">
        <f>HYPERLINK("https://www.insiel.it/cms/societa-trasparente/09-bandi-di-gara-e-contratti/Atti_amministrazioni_aggiudicatrici/index_ori.html?pCig=Y7230F9F2E","Atti della procedura")</f>
        <v>Atti della procedura</v>
      </c>
    </row>
    <row r="1636" spans="2:8" ht="30" x14ac:dyDescent="0.25">
      <c r="B1636" s="1" t="s">
        <v>5554</v>
      </c>
      <c r="C1636" s="1" t="s">
        <v>5555</v>
      </c>
      <c r="D1636" s="1" t="s">
        <v>1284</v>
      </c>
      <c r="E1636" s="1" t="s">
        <v>1284</v>
      </c>
      <c r="F1636" s="1" t="s">
        <v>5556</v>
      </c>
      <c r="G1636" s="2">
        <v>347.72</v>
      </c>
      <c r="H1636" s="1" t="str">
        <f>HYPERLINK("https://www.insiel.it/cms/societa-trasparente/09-bandi-di-gara-e-contratti/Atti_amministrazioni_aggiudicatrici/index_ori.html?pCig=YDE30F7E85","Atti della procedura")</f>
        <v>Atti della procedura</v>
      </c>
    </row>
    <row r="1637" spans="2:8" ht="30" x14ac:dyDescent="0.25">
      <c r="B1637" s="1" t="s">
        <v>5557</v>
      </c>
      <c r="C1637" s="1" t="s">
        <v>5558</v>
      </c>
      <c r="D1637" s="1" t="s">
        <v>1835</v>
      </c>
      <c r="E1637" s="1" t="s">
        <v>1835</v>
      </c>
      <c r="F1637" s="1" t="s">
        <v>5559</v>
      </c>
      <c r="G1637" s="2">
        <v>2049</v>
      </c>
      <c r="H1637" s="1" t="str">
        <f>HYPERLINK("https://www.insiel.it/cms/societa-trasparente/09-bandi-di-gara-e-contratti/Atti_amministrazioni_aggiudicatrici/index_ori.html?pCig=YB430F7624","Atti della procedura")</f>
        <v>Atti della procedura</v>
      </c>
    </row>
    <row r="1638" spans="2:8" x14ac:dyDescent="0.25">
      <c r="B1638" s="1" t="s">
        <v>5560</v>
      </c>
      <c r="C1638" s="1" t="s">
        <v>5561</v>
      </c>
      <c r="D1638" s="1" t="s">
        <v>5562</v>
      </c>
      <c r="E1638" s="1" t="s">
        <v>5562</v>
      </c>
      <c r="F1638" s="1" t="s">
        <v>5563</v>
      </c>
      <c r="G1638" s="2">
        <v>4467.28</v>
      </c>
      <c r="H1638" s="1" t="str">
        <f>HYPERLINK("https://www.insiel.it/cms/societa-trasparente/09-bandi-di-gara-e-contratti/Atti_amministrazioni_aggiudicatrici/index_ori.html?pCig=YDF30F76F2","Atti della procedura")</f>
        <v>Atti della procedura</v>
      </c>
    </row>
    <row r="1639" spans="2:8" ht="30" x14ac:dyDescent="0.25">
      <c r="B1639" s="1" t="s">
        <v>5564</v>
      </c>
      <c r="C1639" s="1" t="s">
        <v>5565</v>
      </c>
      <c r="D1639" s="1" t="s">
        <v>149</v>
      </c>
      <c r="E1639" s="1" t="s">
        <v>149</v>
      </c>
      <c r="F1639" s="1" t="s">
        <v>5566</v>
      </c>
      <c r="G1639" s="2">
        <v>322</v>
      </c>
      <c r="H1639" s="1" t="str">
        <f>HYPERLINK("https://www.insiel.it/cms/societa-trasparente/09-bandi-di-gara-e-contratti/Atti_amministrazioni_aggiudicatrici/index_ori.html?pCig=Y2A30F5DB1","Atti della procedura")</f>
        <v>Atti della procedura</v>
      </c>
    </row>
    <row r="1640" spans="2:8" ht="30" x14ac:dyDescent="0.25">
      <c r="B1640" s="1" t="s">
        <v>5567</v>
      </c>
      <c r="C1640" s="1" t="s">
        <v>5568</v>
      </c>
      <c r="D1640" s="1" t="s">
        <v>5569</v>
      </c>
      <c r="E1640" s="1" t="s">
        <v>814</v>
      </c>
      <c r="F1640" s="1" t="s">
        <v>5570</v>
      </c>
      <c r="G1640" s="2">
        <v>36876</v>
      </c>
      <c r="H1640" s="1" t="str">
        <f>HYPERLINK("https://www.insiel.it/cms/societa-trasparente/09-bandi-di-gara-e-contratti/Atti_amministrazioni_aggiudicatrici/index_ori.html?pCig=Y3430F42F9","Atti della procedura")</f>
        <v>Atti della procedura</v>
      </c>
    </row>
    <row r="1641" spans="2:8" ht="30" x14ac:dyDescent="0.25">
      <c r="B1641" s="1" t="s">
        <v>5571</v>
      </c>
      <c r="C1641" s="1" t="s">
        <v>5572</v>
      </c>
      <c r="D1641" s="1" t="s">
        <v>219</v>
      </c>
      <c r="E1641" s="1" t="s">
        <v>219</v>
      </c>
      <c r="F1641" s="1" t="s">
        <v>5573</v>
      </c>
      <c r="G1641" s="2">
        <v>33059</v>
      </c>
      <c r="H1641" s="1" t="str">
        <f>HYPERLINK("https://www.insiel.it/cms/societa-trasparente/09-bandi-di-gara-e-contratti/Atti_amministrazioni_aggiudicatrici/index_ori.html?pCig=Y3230F1B37","Atti della procedura")</f>
        <v>Atti della procedura</v>
      </c>
    </row>
    <row r="1642" spans="2:8" ht="45" x14ac:dyDescent="0.25">
      <c r="B1642" s="1" t="s">
        <v>5574</v>
      </c>
      <c r="C1642" s="1" t="s">
        <v>5575</v>
      </c>
      <c r="D1642" s="1" t="s">
        <v>207</v>
      </c>
      <c r="E1642" s="1" t="s">
        <v>207</v>
      </c>
      <c r="F1642" s="1" t="s">
        <v>5576</v>
      </c>
      <c r="G1642" s="2">
        <v>59940</v>
      </c>
      <c r="H1642" s="1" t="str">
        <f>HYPERLINK("https://www.insiel.it/cms/societa-trasparente/09-bandi-di-gara-e-contratti/Atti_amministrazioni_aggiudicatrici/index_ori.html?pCig=8664757FA9","Atti della procedura")</f>
        <v>Atti della procedura</v>
      </c>
    </row>
    <row r="1643" spans="2:8" ht="30" x14ac:dyDescent="0.25">
      <c r="B1643" s="1" t="s">
        <v>5577</v>
      </c>
      <c r="C1643" s="1" t="s">
        <v>78</v>
      </c>
      <c r="D1643" s="1" t="s">
        <v>79</v>
      </c>
      <c r="E1643" s="1" t="s">
        <v>79</v>
      </c>
      <c r="F1643" s="1" t="s">
        <v>5578</v>
      </c>
      <c r="G1643" s="2">
        <v>899.83</v>
      </c>
      <c r="H1643" s="1" t="str">
        <f>HYPERLINK("https://www.insiel.it/cms/societa-trasparente/09-bandi-di-gara-e-contratti/Atti_amministrazioni_aggiudicatrici/index_ori.html?pCig=NO","Atti della procedura")</f>
        <v>Atti della procedura</v>
      </c>
    </row>
    <row r="1644" spans="2:8" ht="45" x14ac:dyDescent="0.25">
      <c r="B1644" s="1" t="s">
        <v>5579</v>
      </c>
      <c r="C1644" s="1" t="s">
        <v>5580</v>
      </c>
      <c r="D1644" s="1" t="s">
        <v>530</v>
      </c>
      <c r="E1644" s="1" t="s">
        <v>530</v>
      </c>
      <c r="F1644" s="1" t="s">
        <v>5581</v>
      </c>
      <c r="G1644" s="2">
        <v>13491</v>
      </c>
      <c r="H1644" s="1" t="str">
        <f>HYPERLINK("https://www.insiel.it/cms/societa-trasparente/09-bandi-di-gara-e-contratti/Atti_amministrazioni_aggiudicatrici/index_ori.html?pCig=YD430F258B","Atti della procedura")</f>
        <v>Atti della procedura</v>
      </c>
    </row>
    <row r="1645" spans="2:8" ht="30" x14ac:dyDescent="0.25">
      <c r="B1645" s="1" t="s">
        <v>5582</v>
      </c>
      <c r="C1645" s="1" t="s">
        <v>5583</v>
      </c>
      <c r="D1645" s="1" t="s">
        <v>273</v>
      </c>
      <c r="E1645" s="1" t="s">
        <v>273</v>
      </c>
      <c r="F1645" s="1" t="s">
        <v>5584</v>
      </c>
      <c r="G1645" s="2">
        <v>35000</v>
      </c>
      <c r="H1645" s="1" t="str">
        <f>HYPERLINK("https://www.insiel.it/cms/societa-trasparente/09-bandi-di-gara-e-contratti/Atti_amministrazioni_aggiudicatrici/index_ori.html?pCig=Y7530EF36D","Atti della procedura")</f>
        <v>Atti della procedura</v>
      </c>
    </row>
    <row r="1646" spans="2:8" ht="30" x14ac:dyDescent="0.25">
      <c r="B1646" s="1" t="s">
        <v>5585</v>
      </c>
      <c r="C1646" s="1" t="s">
        <v>5586</v>
      </c>
      <c r="D1646" s="1" t="s">
        <v>3416</v>
      </c>
      <c r="E1646" s="1" t="s">
        <v>3416</v>
      </c>
      <c r="F1646" s="1" t="s">
        <v>5587</v>
      </c>
      <c r="G1646" s="2">
        <v>15000</v>
      </c>
      <c r="H1646" s="1" t="str">
        <f>HYPERLINK("https://www.insiel.it/cms/societa-trasparente/09-bandi-di-gara-e-contratti/Atti_amministrazioni_aggiudicatrici/index_ori.html?pCig=YB530EE452","Atti della procedura")</f>
        <v>Atti della procedura</v>
      </c>
    </row>
    <row r="1647" spans="2:8" ht="30" x14ac:dyDescent="0.25">
      <c r="B1647" s="1" t="s">
        <v>5588</v>
      </c>
      <c r="C1647" s="1" t="s">
        <v>5589</v>
      </c>
      <c r="D1647" s="1" t="s">
        <v>2839</v>
      </c>
      <c r="E1647" s="1" t="s">
        <v>2839</v>
      </c>
      <c r="F1647" s="1" t="s">
        <v>5590</v>
      </c>
      <c r="G1647" s="2">
        <v>1020</v>
      </c>
      <c r="H1647" s="1" t="str">
        <f>HYPERLINK("https://www.insiel.it/cms/societa-trasparente/09-bandi-di-gara-e-contratti/Atti_amministrazioni_aggiudicatrici/index_ori.html?pCig=Y8E30EE68E","Atti della procedura")</f>
        <v>Atti della procedura</v>
      </c>
    </row>
    <row r="1648" spans="2:8" ht="30" x14ac:dyDescent="0.25">
      <c r="B1648" s="1" t="s">
        <v>5591</v>
      </c>
      <c r="C1648" s="1" t="s">
        <v>5592</v>
      </c>
      <c r="D1648" s="1" t="s">
        <v>607</v>
      </c>
      <c r="E1648" s="1" t="s">
        <v>607</v>
      </c>
      <c r="F1648" s="1" t="s">
        <v>5593</v>
      </c>
      <c r="G1648" s="2">
        <v>5910</v>
      </c>
      <c r="H1648" s="1" t="str">
        <f>HYPERLINK("https://www.insiel.it/cms/societa-trasparente/09-bandi-di-gara-e-contratti/Atti_amministrazioni_aggiudicatrici/index_ori.html?pCig=Y6930F0E96","Atti della procedura")</f>
        <v>Atti della procedura</v>
      </c>
    </row>
    <row r="1649" spans="2:8" x14ac:dyDescent="0.25">
      <c r="B1649" s="1" t="s">
        <v>5594</v>
      </c>
      <c r="C1649" s="1" t="s">
        <v>5595</v>
      </c>
      <c r="D1649" s="1" t="s">
        <v>566</v>
      </c>
      <c r="E1649" s="1" t="s">
        <v>566</v>
      </c>
      <c r="F1649" s="1" t="s">
        <v>5596</v>
      </c>
      <c r="G1649" s="2">
        <v>55246.5</v>
      </c>
      <c r="H1649" s="1" t="str">
        <f>HYPERLINK("https://www.insiel.it/cms/societa-trasparente/09-bandi-di-gara-e-contratti/Atti_amministrazioni_aggiudicatrici/index_ori.html?pCig=8662043004","Atti della procedura")</f>
        <v>Atti della procedura</v>
      </c>
    </row>
    <row r="1650" spans="2:8" ht="30" x14ac:dyDescent="0.25">
      <c r="B1650" s="1" t="s">
        <v>5597</v>
      </c>
      <c r="C1650" s="1" t="s">
        <v>5598</v>
      </c>
      <c r="D1650" s="1" t="s">
        <v>308</v>
      </c>
      <c r="E1650" s="1" t="s">
        <v>308</v>
      </c>
      <c r="F1650" s="1" t="s">
        <v>5599</v>
      </c>
      <c r="G1650" s="2">
        <v>2835</v>
      </c>
      <c r="H1650" s="1" t="str">
        <f>HYPERLINK("https://www.insiel.it/cms/societa-trasparente/09-bandi-di-gara-e-contratti/Atti_amministrazioni_aggiudicatrici/index_ori.html?pCig=YC330E9AA3","Atti della procedura")</f>
        <v>Atti della procedura</v>
      </c>
    </row>
    <row r="1651" spans="2:8" ht="30" x14ac:dyDescent="0.25">
      <c r="B1651" s="1" t="s">
        <v>5600</v>
      </c>
      <c r="C1651" s="1" t="s">
        <v>5601</v>
      </c>
      <c r="D1651" s="1" t="s">
        <v>791</v>
      </c>
      <c r="E1651" s="1" t="s">
        <v>791</v>
      </c>
      <c r="F1651" s="1" t="s">
        <v>5602</v>
      </c>
      <c r="G1651" s="2">
        <v>1500</v>
      </c>
      <c r="H1651" s="1" t="str">
        <f>HYPERLINK("https://www.insiel.it/cms/societa-trasparente/09-bandi-di-gara-e-contratti/Atti_amministrazioni_aggiudicatrici/index_ori.html?pCig=Y5030EEC65","Atti della procedura")</f>
        <v>Atti della procedura</v>
      </c>
    </row>
    <row r="1652" spans="2:8" ht="30" x14ac:dyDescent="0.25">
      <c r="B1652" s="1" t="s">
        <v>5603</v>
      </c>
      <c r="C1652" s="1" t="s">
        <v>5604</v>
      </c>
      <c r="D1652" s="1" t="s">
        <v>5605</v>
      </c>
      <c r="E1652" s="1" t="s">
        <v>5605</v>
      </c>
      <c r="F1652" s="1" t="s">
        <v>5606</v>
      </c>
      <c r="G1652" s="2">
        <v>4500</v>
      </c>
      <c r="H1652" s="1" t="str">
        <f>HYPERLINK("https://www.insiel.it/cms/societa-trasparente/09-bandi-di-gara-e-contratti/Atti_amministrazioni_aggiudicatrici/index_ori.html?pCig=Y0730F3DB5","Atti della procedura")</f>
        <v>Atti della procedura</v>
      </c>
    </row>
    <row r="1653" spans="2:8" x14ac:dyDescent="0.25">
      <c r="B1653" s="1" t="s">
        <v>5607</v>
      </c>
      <c r="C1653" s="1" t="s">
        <v>5608</v>
      </c>
      <c r="D1653" s="1" t="s">
        <v>5609</v>
      </c>
      <c r="E1653" s="1" t="s">
        <v>5609</v>
      </c>
      <c r="F1653" s="1" t="s">
        <v>5610</v>
      </c>
      <c r="G1653" s="2">
        <v>386</v>
      </c>
      <c r="H1653" s="1" t="str">
        <f>HYPERLINK("https://www.insiel.it/cms/societa-trasparente/09-bandi-di-gara-e-contratti/Atti_amministrazioni_aggiudicatrici/index_ori.html?pCig=YEA30E7A02","Atti della procedura")</f>
        <v>Atti della procedura</v>
      </c>
    </row>
    <row r="1654" spans="2:8" ht="30" x14ac:dyDescent="0.25">
      <c r="B1654" s="1" t="s">
        <v>5611</v>
      </c>
      <c r="C1654" s="1" t="s">
        <v>5612</v>
      </c>
      <c r="D1654" s="1" t="s">
        <v>5613</v>
      </c>
      <c r="E1654" s="1" t="s">
        <v>5613</v>
      </c>
      <c r="F1654" s="1" t="s">
        <v>5614</v>
      </c>
      <c r="G1654" s="2">
        <v>5800</v>
      </c>
      <c r="H1654" s="1" t="str">
        <f>HYPERLINK("https://www.insiel.it/cms/societa-trasparente/09-bandi-di-gara-e-contratti/Atti_amministrazioni_aggiudicatrici/index_ori.html?pCig=YC830E660F","Atti della procedura")</f>
        <v>Atti della procedura</v>
      </c>
    </row>
    <row r="1655" spans="2:8" ht="30" x14ac:dyDescent="0.25">
      <c r="B1655" s="1" t="s">
        <v>5615</v>
      </c>
      <c r="C1655" s="1" t="s">
        <v>5616</v>
      </c>
      <c r="D1655" s="1" t="s">
        <v>901</v>
      </c>
      <c r="E1655" s="1" t="s">
        <v>901</v>
      </c>
      <c r="F1655" s="1" t="s">
        <v>5617</v>
      </c>
      <c r="G1655" s="2">
        <v>1612.2</v>
      </c>
      <c r="H1655" s="1" t="str">
        <f>HYPERLINK("https://www.insiel.it/cms/societa-trasparente/09-bandi-di-gara-e-contratti/Atti_amministrazioni_aggiudicatrici/index_ori.html?pCig=YB330EACE0","Atti della procedura")</f>
        <v>Atti della procedura</v>
      </c>
    </row>
    <row r="1656" spans="2:8" x14ac:dyDescent="0.25">
      <c r="B1656" s="1" t="s">
        <v>5618</v>
      </c>
      <c r="C1656" s="1" t="s">
        <v>5619</v>
      </c>
      <c r="D1656" s="1" t="s">
        <v>23</v>
      </c>
      <c r="E1656" s="1" t="s">
        <v>23</v>
      </c>
      <c r="F1656" s="1" t="s">
        <v>5620</v>
      </c>
      <c r="G1656" s="2">
        <v>3000</v>
      </c>
      <c r="H1656" s="1" t="str">
        <f>HYPERLINK("https://www.insiel.it/cms/societa-trasparente/09-bandi-di-gara-e-contratti/Atti_amministrazioni_aggiudicatrici/index_ori.html?pCig=YFA30EBD12","Atti della procedura")</f>
        <v>Atti della procedura</v>
      </c>
    </row>
    <row r="1657" spans="2:8" ht="30" x14ac:dyDescent="0.25">
      <c r="B1657" s="1" t="s">
        <v>5621</v>
      </c>
      <c r="C1657" s="1" t="s">
        <v>5622</v>
      </c>
      <c r="D1657" s="1" t="s">
        <v>123</v>
      </c>
      <c r="E1657" s="1" t="s">
        <v>123</v>
      </c>
      <c r="F1657" s="1" t="s">
        <v>5623</v>
      </c>
      <c r="G1657" s="2">
        <v>662</v>
      </c>
      <c r="H1657" s="1" t="str">
        <f>HYPERLINK("https://www.insiel.it/cms/societa-trasparente/09-bandi-di-gara-e-contratti/Atti_amministrazioni_aggiudicatrici/index_ori.html?pCig=Y9030E32B0","Atti della procedura")</f>
        <v>Atti della procedura</v>
      </c>
    </row>
    <row r="1658" spans="2:8" ht="30" x14ac:dyDescent="0.25">
      <c r="B1658" s="1" t="s">
        <v>5624</v>
      </c>
      <c r="D1658" s="1" t="s">
        <v>1284</v>
      </c>
      <c r="E1658" s="1" t="s">
        <v>1284</v>
      </c>
      <c r="F1658" s="1" t="s">
        <v>5625</v>
      </c>
    </row>
    <row r="1659" spans="2:8" ht="45" x14ac:dyDescent="0.25">
      <c r="B1659" s="1" t="s">
        <v>5626</v>
      </c>
      <c r="C1659" s="1" t="s">
        <v>5627</v>
      </c>
      <c r="D1659" s="1" t="s">
        <v>1284</v>
      </c>
      <c r="E1659" s="1" t="s">
        <v>1284</v>
      </c>
      <c r="F1659" s="1" t="s">
        <v>5628</v>
      </c>
      <c r="G1659" s="2">
        <v>347.72</v>
      </c>
      <c r="H1659" s="1" t="str">
        <f>HYPERLINK("https://www.insiel.it/cms/societa-trasparente/09-bandi-di-gara-e-contratti/Atti_amministrazioni_aggiudicatrici/index_ori.html?pCig=YF530E3857","Atti della procedura")</f>
        <v>Atti della procedura</v>
      </c>
    </row>
    <row r="1660" spans="2:8" ht="45" x14ac:dyDescent="0.25">
      <c r="B1660" s="1" t="s">
        <v>5629</v>
      </c>
      <c r="C1660" s="1" t="s">
        <v>5630</v>
      </c>
      <c r="D1660" s="1" t="s">
        <v>5631</v>
      </c>
      <c r="E1660" s="1" t="s">
        <v>5227</v>
      </c>
      <c r="F1660" s="1" t="s">
        <v>5632</v>
      </c>
      <c r="G1660" s="2">
        <v>510</v>
      </c>
      <c r="H1660" s="1" t="str">
        <f>HYPERLINK("https://www.insiel.it/cms/societa-trasparente/09-bandi-di-gara-e-contratti/Atti_amministrazioni_aggiudicatrici/index_ori.html?pCig=Y3F30DEFC1","Atti della procedura")</f>
        <v>Atti della procedura</v>
      </c>
    </row>
    <row r="1661" spans="2:8" ht="30" x14ac:dyDescent="0.25">
      <c r="B1661" s="1" t="s">
        <v>5633</v>
      </c>
      <c r="C1661" s="1" t="s">
        <v>5634</v>
      </c>
      <c r="D1661" s="1" t="s">
        <v>1019</v>
      </c>
      <c r="E1661" s="1" t="s">
        <v>1019</v>
      </c>
      <c r="F1661" s="1" t="s">
        <v>5635</v>
      </c>
      <c r="G1661" s="2">
        <v>2580</v>
      </c>
      <c r="H1661" s="1" t="str">
        <f>HYPERLINK("https://www.insiel.it/cms/societa-trasparente/09-bandi-di-gara-e-contratti/Atti_amministrazioni_aggiudicatrici/index_ori.html?pCig=Y4E30ECA85","Atti della procedura")</f>
        <v>Atti della procedura</v>
      </c>
    </row>
    <row r="1662" spans="2:8" ht="45" x14ac:dyDescent="0.25">
      <c r="B1662" s="1" t="s">
        <v>5636</v>
      </c>
      <c r="C1662" s="1" t="s">
        <v>5637</v>
      </c>
      <c r="D1662" s="1" t="s">
        <v>5124</v>
      </c>
      <c r="E1662" s="1" t="s">
        <v>5124</v>
      </c>
      <c r="F1662" s="1" t="s">
        <v>5638</v>
      </c>
      <c r="G1662" s="2">
        <v>950</v>
      </c>
      <c r="H1662" s="1" t="str">
        <f>HYPERLINK("https://www.insiel.it/cms/societa-trasparente/09-bandi-di-gara-e-contratti/Atti_amministrazioni_aggiudicatrici/index_ori.html?pCig=Y2030DC806","Atti della procedura")</f>
        <v>Atti della procedura</v>
      </c>
    </row>
    <row r="1663" spans="2:8" ht="30" x14ac:dyDescent="0.25">
      <c r="B1663" s="1" t="s">
        <v>5639</v>
      </c>
      <c r="C1663" s="1" t="s">
        <v>5640</v>
      </c>
      <c r="D1663" s="1" t="s">
        <v>4380</v>
      </c>
      <c r="E1663" s="1" t="s">
        <v>4380</v>
      </c>
      <c r="F1663" s="1" t="s">
        <v>5641</v>
      </c>
      <c r="G1663" s="2">
        <v>7890</v>
      </c>
      <c r="H1663" s="1" t="str">
        <f>HYPERLINK("https://www.insiel.it/cms/societa-trasparente/09-bandi-di-gara-e-contratti/Atti_amministrazioni_aggiudicatrici/index_ori.html?pCig=YFA30D8D20","Atti della procedura")</f>
        <v>Atti della procedura</v>
      </c>
    </row>
    <row r="1664" spans="2:8" ht="45" x14ac:dyDescent="0.25">
      <c r="B1664" s="1" t="s">
        <v>5642</v>
      </c>
      <c r="C1664" s="1" t="s">
        <v>5643</v>
      </c>
      <c r="D1664" s="1" t="s">
        <v>1087</v>
      </c>
      <c r="E1664" s="1" t="s">
        <v>1087</v>
      </c>
      <c r="F1664" s="1" t="s">
        <v>5644</v>
      </c>
      <c r="G1664" s="2">
        <v>5712</v>
      </c>
      <c r="H1664" s="1" t="str">
        <f>HYPERLINK("https://www.insiel.it/cms/societa-trasparente/09-bandi-di-gara-e-contratti/Atti_amministrazioni_aggiudicatrici/index_ori.html?pCig=YAB30D8785","Atti della procedura")</f>
        <v>Atti della procedura</v>
      </c>
    </row>
    <row r="1665" spans="2:8" x14ac:dyDescent="0.25">
      <c r="B1665" s="1" t="s">
        <v>5645</v>
      </c>
      <c r="C1665" s="1" t="s">
        <v>5646</v>
      </c>
      <c r="D1665" s="1" t="s">
        <v>2072</v>
      </c>
      <c r="E1665" s="1" t="s">
        <v>2072</v>
      </c>
      <c r="F1665" s="1" t="s">
        <v>5647</v>
      </c>
      <c r="G1665" s="2">
        <v>12250</v>
      </c>
      <c r="H1665" s="1" t="str">
        <f>HYPERLINK("https://www.insiel.it/cms/societa-trasparente/09-bandi-di-gara-e-contratti/Atti_amministrazioni_aggiudicatrici/index_ori.html?pCig=YDA30D527F","Atti della procedura")</f>
        <v>Atti della procedura</v>
      </c>
    </row>
    <row r="1666" spans="2:8" ht="30" x14ac:dyDescent="0.25">
      <c r="B1666" s="1" t="s">
        <v>5648</v>
      </c>
      <c r="C1666" s="1" t="s">
        <v>5649</v>
      </c>
      <c r="D1666" s="1" t="s">
        <v>5650</v>
      </c>
      <c r="E1666" s="1" t="s">
        <v>5650</v>
      </c>
      <c r="F1666" s="1" t="s">
        <v>5651</v>
      </c>
      <c r="G1666" s="2">
        <v>900</v>
      </c>
      <c r="H1666" s="1" t="str">
        <f>HYPERLINK("https://www.insiel.it/cms/societa-trasparente/09-bandi-di-gara-e-contratti/Atti_amministrazioni_aggiudicatrici/index_ori.html?pCig=Y2830D2962","Atti della procedura")</f>
        <v>Atti della procedura</v>
      </c>
    </row>
    <row r="1667" spans="2:8" ht="30" x14ac:dyDescent="0.25">
      <c r="B1667" s="1" t="s">
        <v>5652</v>
      </c>
      <c r="C1667" s="1" t="s">
        <v>5653</v>
      </c>
      <c r="D1667" s="1" t="s">
        <v>882</v>
      </c>
      <c r="E1667" s="1" t="s">
        <v>882</v>
      </c>
      <c r="F1667" s="1" t="s">
        <v>5654</v>
      </c>
      <c r="G1667" s="2">
        <v>5100</v>
      </c>
      <c r="H1667" s="1" t="str">
        <f>HYPERLINK("https://www.insiel.it/cms/societa-trasparente/09-bandi-di-gara-e-contratti/Atti_amministrazioni_aggiudicatrici/index_ori.html?pCig=YA230D02B1","Atti della procedura")</f>
        <v>Atti della procedura</v>
      </c>
    </row>
    <row r="1668" spans="2:8" ht="30" x14ac:dyDescent="0.25">
      <c r="B1668" s="1" t="s">
        <v>5655</v>
      </c>
      <c r="C1668" s="1" t="s">
        <v>5656</v>
      </c>
      <c r="D1668" s="1" t="s">
        <v>5657</v>
      </c>
      <c r="E1668" s="1" t="s">
        <v>5657</v>
      </c>
      <c r="F1668" s="1" t="s">
        <v>5658</v>
      </c>
      <c r="G1668" s="2">
        <v>741</v>
      </c>
      <c r="H1668" s="1" t="str">
        <f>HYPERLINK("https://www.insiel.it/cms/societa-trasparente/09-bandi-di-gara-e-contratti/Atti_amministrazioni_aggiudicatrici/index_ori.html?pCig=YA830CFD72","Atti della procedura")</f>
        <v>Atti della procedura</v>
      </c>
    </row>
    <row r="1669" spans="2:8" ht="75" x14ac:dyDescent="0.25">
      <c r="B1669" s="1" t="s">
        <v>5659</v>
      </c>
      <c r="C1669" s="1" t="s">
        <v>5660</v>
      </c>
      <c r="D1669" s="1" t="s">
        <v>841</v>
      </c>
      <c r="E1669" s="1" t="s">
        <v>841</v>
      </c>
      <c r="F1669" s="1" t="s">
        <v>5661</v>
      </c>
      <c r="G1669" s="2">
        <v>3750</v>
      </c>
      <c r="H1669" s="1" t="str">
        <f>HYPERLINK("https://www.insiel.it/cms/societa-trasparente/09-bandi-di-gara-e-contratti/Atti_amministrazioni_aggiudicatrici/index_ori.html?pCig=YB030CFF9A","Atti della procedura")</f>
        <v>Atti della procedura</v>
      </c>
    </row>
    <row r="1670" spans="2:8" x14ac:dyDescent="0.25">
      <c r="B1670" s="1" t="s">
        <v>5662</v>
      </c>
      <c r="C1670" s="1" t="s">
        <v>5663</v>
      </c>
      <c r="D1670" s="1" t="s">
        <v>15</v>
      </c>
      <c r="E1670" s="1" t="s">
        <v>15</v>
      </c>
      <c r="F1670" s="1" t="s">
        <v>5664</v>
      </c>
      <c r="G1670" s="2">
        <v>8100</v>
      </c>
      <c r="H1670" s="1" t="str">
        <f>HYPERLINK("https://www.insiel.it/cms/societa-trasparente/09-bandi-di-gara-e-contratti/Atti_amministrazioni_aggiudicatrici/index_ori.html?pCig=YED30CCC64","Atti della procedura")</f>
        <v>Atti della procedura</v>
      </c>
    </row>
    <row r="1671" spans="2:8" x14ac:dyDescent="0.25">
      <c r="B1671" s="1" t="s">
        <v>5665</v>
      </c>
      <c r="C1671" s="1" t="s">
        <v>5666</v>
      </c>
      <c r="D1671" s="1" t="s">
        <v>5667</v>
      </c>
      <c r="E1671" s="1" t="s">
        <v>5667</v>
      </c>
      <c r="F1671" s="1" t="s">
        <v>5668</v>
      </c>
      <c r="G1671" s="2">
        <v>1500</v>
      </c>
      <c r="H1671" s="1" t="str">
        <f>HYPERLINK("https://www.insiel.it/cms/societa-trasparente/09-bandi-di-gara-e-contratti/Atti_amministrazioni_aggiudicatrici/index_ori.html?pCig=YDF30CF2C7","Atti della procedura")</f>
        <v>Atti della procedura</v>
      </c>
    </row>
    <row r="1672" spans="2:8" ht="30" x14ac:dyDescent="0.25">
      <c r="B1672" s="1" t="s">
        <v>5669</v>
      </c>
      <c r="C1672" s="1" t="s">
        <v>5670</v>
      </c>
      <c r="D1672" s="1" t="s">
        <v>5010</v>
      </c>
      <c r="E1672" s="1" t="s">
        <v>5010</v>
      </c>
      <c r="F1672" s="1" t="s">
        <v>5671</v>
      </c>
      <c r="G1672" s="2">
        <v>2686</v>
      </c>
      <c r="H1672" s="1" t="str">
        <f>HYPERLINK("https://www.insiel.it/cms/societa-trasparente/09-bandi-di-gara-e-contratti/Atti_amministrazioni_aggiudicatrici/index_ori.html?pCig=Y1630D71FD","Atti della procedura")</f>
        <v>Atti della procedura</v>
      </c>
    </row>
    <row r="1673" spans="2:8" ht="30" x14ac:dyDescent="0.25">
      <c r="B1673" s="1" t="s">
        <v>5672</v>
      </c>
      <c r="C1673" s="1" t="s">
        <v>5673</v>
      </c>
      <c r="D1673" s="1" t="s">
        <v>649</v>
      </c>
      <c r="E1673" s="1" t="s">
        <v>649</v>
      </c>
      <c r="F1673" s="1" t="s">
        <v>5674</v>
      </c>
      <c r="G1673" s="2">
        <v>39076</v>
      </c>
      <c r="H1673" s="1" t="str">
        <f>HYPERLINK("https://www.insiel.it/cms/societa-trasparente/09-bandi-di-gara-e-contratti/Atti_amministrazioni_aggiudicatrici/index_ori.html?pCig=8883813268","Atti della procedura")</f>
        <v>Atti della procedura</v>
      </c>
    </row>
    <row r="1674" spans="2:8" x14ac:dyDescent="0.25">
      <c r="B1674" s="1" t="s">
        <v>5675</v>
      </c>
      <c r="C1674" s="1" t="s">
        <v>5676</v>
      </c>
      <c r="D1674" s="1" t="s">
        <v>5010</v>
      </c>
      <c r="E1674" s="1" t="s">
        <v>5010</v>
      </c>
      <c r="F1674" s="1" t="s">
        <v>5677</v>
      </c>
      <c r="G1674" s="2">
        <v>50</v>
      </c>
      <c r="H1674" s="1" t="str">
        <f>HYPERLINK("https://www.insiel.it/cms/societa-trasparente/09-bandi-di-gara-e-contratti/Atti_amministrazioni_aggiudicatrici/index_ori.html?pCig=Y0230CB34A","Atti della procedura")</f>
        <v>Atti della procedura</v>
      </c>
    </row>
    <row r="1675" spans="2:8" ht="45" x14ac:dyDescent="0.25">
      <c r="B1675" s="1" t="s">
        <v>5678</v>
      </c>
      <c r="C1675" s="1" t="s">
        <v>5679</v>
      </c>
      <c r="D1675" s="1" t="s">
        <v>5680</v>
      </c>
      <c r="E1675" s="1" t="s">
        <v>5278</v>
      </c>
      <c r="F1675" s="1" t="s">
        <v>5681</v>
      </c>
      <c r="G1675" s="2">
        <v>800</v>
      </c>
      <c r="H1675" s="1" t="str">
        <f>HYPERLINK("https://www.insiel.it/cms/societa-trasparente/09-bandi-di-gara-e-contratti/Atti_amministrazioni_aggiudicatrici/index_ori.html?pCig=YA430D7DCA","Atti della procedura")</f>
        <v>Atti della procedura</v>
      </c>
    </row>
    <row r="1676" spans="2:8" ht="45" x14ac:dyDescent="0.25">
      <c r="B1676" s="1" t="s">
        <v>5682</v>
      </c>
      <c r="C1676" s="1" t="s">
        <v>5683</v>
      </c>
      <c r="D1676" s="1" t="s">
        <v>2028</v>
      </c>
      <c r="E1676" s="1" t="s">
        <v>2028</v>
      </c>
      <c r="F1676" s="1" t="s">
        <v>5684</v>
      </c>
      <c r="G1676" s="2">
        <v>2503</v>
      </c>
      <c r="H1676" s="1" t="str">
        <f>HYPERLINK("https://www.insiel.it/cms/societa-trasparente/09-bandi-di-gara-e-contratti/Atti_amministrazioni_aggiudicatrici/index_ori.html?pCig=Y2B30C74CE","Atti della procedura")</f>
        <v>Atti della procedura</v>
      </c>
    </row>
    <row r="1677" spans="2:8" ht="45" x14ac:dyDescent="0.25">
      <c r="B1677" s="1" t="s">
        <v>5685</v>
      </c>
      <c r="C1677" s="1" t="s">
        <v>5686</v>
      </c>
      <c r="D1677" s="1" t="s">
        <v>261</v>
      </c>
      <c r="E1677" s="1" t="s">
        <v>261</v>
      </c>
      <c r="F1677" s="1" t="s">
        <v>5687</v>
      </c>
      <c r="G1677" s="2">
        <v>100</v>
      </c>
      <c r="H1677" s="1" t="str">
        <f>HYPERLINK("https://www.insiel.it/cms/societa-trasparente/09-bandi-di-gara-e-contratti/Atti_amministrazioni_aggiudicatrici/index_ori.html?pCig=Y1D30CB5AA","Atti della procedura")</f>
        <v>Atti della procedura</v>
      </c>
    </row>
    <row r="1678" spans="2:8" ht="30" x14ac:dyDescent="0.25">
      <c r="B1678" s="1" t="s">
        <v>5688</v>
      </c>
      <c r="C1678" s="1" t="s">
        <v>5689</v>
      </c>
      <c r="D1678" s="1" t="s">
        <v>1087</v>
      </c>
      <c r="E1678" s="1" t="s">
        <v>1087</v>
      </c>
      <c r="F1678" s="1" t="s">
        <v>5690</v>
      </c>
      <c r="G1678" s="2">
        <v>74800</v>
      </c>
      <c r="H1678" s="1" t="str">
        <f>HYPERLINK("https://www.insiel.it/cms/societa-trasparente/09-bandi-di-gara-e-contratti/Atti_amministrazioni_aggiudicatrici/index_ori.html?pCig=864521511C","Atti della procedura")</f>
        <v>Atti della procedura</v>
      </c>
    </row>
    <row r="1679" spans="2:8" x14ac:dyDescent="0.25">
      <c r="B1679" s="1" t="s">
        <v>5691</v>
      </c>
      <c r="C1679" s="1" t="s">
        <v>5692</v>
      </c>
      <c r="D1679" s="1" t="s">
        <v>1015</v>
      </c>
      <c r="E1679" s="1" t="s">
        <v>1015</v>
      </c>
      <c r="F1679" s="1" t="s">
        <v>5693</v>
      </c>
      <c r="G1679" s="2">
        <v>9160.6200000000008</v>
      </c>
      <c r="H1679" s="1" t="str">
        <f>HYPERLINK("https://www.insiel.it/cms/societa-trasparente/09-bandi-di-gara-e-contratti/Atti_amministrazioni_aggiudicatrici/index_ori.html?pCig=Y2E30C30FB","Atti della procedura")</f>
        <v>Atti della procedura</v>
      </c>
    </row>
    <row r="1680" spans="2:8" ht="30" x14ac:dyDescent="0.25">
      <c r="B1680" s="1" t="s">
        <v>5694</v>
      </c>
      <c r="C1680" s="1" t="s">
        <v>5695</v>
      </c>
      <c r="D1680" s="1" t="s">
        <v>5124</v>
      </c>
      <c r="E1680" s="1" t="s">
        <v>5124</v>
      </c>
      <c r="F1680" s="1" t="s">
        <v>5696</v>
      </c>
      <c r="G1680" s="2">
        <v>6300</v>
      </c>
      <c r="H1680" s="1" t="str">
        <f>HYPERLINK("https://www.insiel.it/cms/societa-trasparente/09-bandi-di-gara-e-contratti/Atti_amministrazioni_aggiudicatrici/index_ori.html?pCig=YB530C1F71","Atti della procedura")</f>
        <v>Atti della procedura</v>
      </c>
    </row>
    <row r="1681" spans="2:8" ht="45" x14ac:dyDescent="0.25">
      <c r="B1681" s="1" t="s">
        <v>5697</v>
      </c>
      <c r="C1681" s="1" t="s">
        <v>5698</v>
      </c>
      <c r="D1681" s="1" t="s">
        <v>1420</v>
      </c>
      <c r="E1681" s="1" t="s">
        <v>1420</v>
      </c>
      <c r="F1681" s="1" t="s">
        <v>5699</v>
      </c>
      <c r="G1681" s="2">
        <v>15300</v>
      </c>
      <c r="H1681" s="1" t="str">
        <f>HYPERLINK("https://www.insiel.it/cms/societa-trasparente/09-bandi-di-gara-e-contratti/Atti_amministrazioni_aggiudicatrici/index_ori.html?pCig=Y4430F5ED1","Atti della procedura")</f>
        <v>Atti della procedura</v>
      </c>
    </row>
    <row r="1682" spans="2:8" ht="30" x14ac:dyDescent="0.25">
      <c r="B1682" s="1" t="s">
        <v>5700</v>
      </c>
      <c r="C1682" s="1" t="s">
        <v>5701</v>
      </c>
      <c r="D1682" s="1" t="s">
        <v>5702</v>
      </c>
      <c r="E1682" s="1" t="s">
        <v>5702</v>
      </c>
      <c r="F1682" s="1" t="s">
        <v>5703</v>
      </c>
      <c r="G1682" s="2">
        <v>834</v>
      </c>
      <c r="H1682" s="1" t="str">
        <f>HYPERLINK("https://www.insiel.it/cms/societa-trasparente/09-bandi-di-gara-e-contratti/Atti_amministrazioni_aggiudicatrici/index_ori.html?pCig=YEB30C04D1","Atti della procedura")</f>
        <v>Atti della procedura</v>
      </c>
    </row>
    <row r="1683" spans="2:8" ht="30" x14ac:dyDescent="0.25">
      <c r="B1683" s="1" t="s">
        <v>5704</v>
      </c>
      <c r="C1683" s="1" t="s">
        <v>5705</v>
      </c>
      <c r="D1683" s="1" t="s">
        <v>363</v>
      </c>
      <c r="E1683" s="1" t="s">
        <v>363</v>
      </c>
      <c r="F1683" s="1" t="s">
        <v>5706</v>
      </c>
      <c r="G1683" s="2">
        <v>16240</v>
      </c>
      <c r="H1683" s="1" t="str">
        <f>HYPERLINK("https://www.insiel.it/cms/societa-trasparente/09-bandi-di-gara-e-contratti/Atti_amministrazioni_aggiudicatrici/index_ori.html?pCig=Y9930C2795","Atti della procedura")</f>
        <v>Atti della procedura</v>
      </c>
    </row>
    <row r="1684" spans="2:8" ht="30" x14ac:dyDescent="0.25">
      <c r="B1684" s="1" t="s">
        <v>5707</v>
      </c>
      <c r="C1684" s="1" t="s">
        <v>5708</v>
      </c>
      <c r="D1684" s="1" t="s">
        <v>2606</v>
      </c>
      <c r="E1684" s="1" t="s">
        <v>2606</v>
      </c>
      <c r="F1684" s="1" t="s">
        <v>5709</v>
      </c>
      <c r="G1684" s="2">
        <v>32000</v>
      </c>
      <c r="H1684" s="1" t="str">
        <f>HYPERLINK("https://www.insiel.it/cms/societa-trasparente/09-bandi-di-gara-e-contratti/Atti_amministrazioni_aggiudicatrici/index_ori.html?pCig=Y0C30B8123","Atti della procedura")</f>
        <v>Atti della procedura</v>
      </c>
    </row>
    <row r="1685" spans="2:8" x14ac:dyDescent="0.25">
      <c r="B1685" s="1" t="s">
        <v>5710</v>
      </c>
      <c r="C1685" s="1" t="s">
        <v>5711</v>
      </c>
      <c r="D1685" s="1" t="s">
        <v>5095</v>
      </c>
      <c r="E1685" s="1" t="s">
        <v>5095</v>
      </c>
      <c r="F1685" s="1" t="s">
        <v>5712</v>
      </c>
      <c r="G1685" s="2">
        <v>1200</v>
      </c>
      <c r="H1685" s="1" t="str">
        <f>HYPERLINK("https://www.insiel.it/cms/societa-trasparente/09-bandi-di-gara-e-contratti/Atti_amministrazioni_aggiudicatrici/index_ori.html?pCig=Y4530BE2DC","Atti della procedura")</f>
        <v>Atti della procedura</v>
      </c>
    </row>
    <row r="1686" spans="2:8" ht="30" x14ac:dyDescent="0.25">
      <c r="B1686" s="1" t="s">
        <v>5713</v>
      </c>
      <c r="C1686" s="1" t="s">
        <v>5714</v>
      </c>
      <c r="D1686" s="1" t="s">
        <v>2389</v>
      </c>
      <c r="E1686" s="1" t="s">
        <v>2389</v>
      </c>
      <c r="F1686" s="1" t="s">
        <v>5715</v>
      </c>
      <c r="G1686" s="2">
        <v>5000</v>
      </c>
      <c r="H1686" s="1" t="str">
        <f>HYPERLINK("https://www.insiel.it/cms/societa-trasparente/09-bandi-di-gara-e-contratti/Atti_amministrazioni_aggiudicatrici/index_ori.html?pCig=Y5230BDE85","Atti della procedura")</f>
        <v>Atti della procedura</v>
      </c>
    </row>
    <row r="1687" spans="2:8" x14ac:dyDescent="0.25">
      <c r="B1687" s="1" t="s">
        <v>5716</v>
      </c>
      <c r="C1687" s="1" t="s">
        <v>5717</v>
      </c>
      <c r="D1687" s="1" t="s">
        <v>897</v>
      </c>
      <c r="E1687" s="1" t="s">
        <v>897</v>
      </c>
      <c r="F1687" s="1" t="s">
        <v>5718</v>
      </c>
      <c r="G1687" s="2">
        <v>1006.12</v>
      </c>
      <c r="H1687" s="1" t="str">
        <f>HYPERLINK("https://www.insiel.it/cms/societa-trasparente/09-bandi-di-gara-e-contratti/Atti_amministrazioni_aggiudicatrici/index_ori.html?pCig=Y8430BE136","Atti della procedura")</f>
        <v>Atti della procedura</v>
      </c>
    </row>
    <row r="1688" spans="2:8" ht="30" x14ac:dyDescent="0.25">
      <c r="B1688" s="1" t="s">
        <v>5719</v>
      </c>
      <c r="C1688" s="1" t="s">
        <v>5720</v>
      </c>
      <c r="D1688" s="1" t="s">
        <v>5721</v>
      </c>
      <c r="E1688" s="1" t="s">
        <v>5721</v>
      </c>
      <c r="F1688" s="1" t="s">
        <v>5722</v>
      </c>
      <c r="G1688" s="2">
        <v>69500</v>
      </c>
      <c r="H1688" s="1" t="str">
        <f>HYPERLINK("https://www.insiel.it/cms/societa-trasparente/09-bandi-di-gara-e-contratti/Atti_amministrazioni_aggiudicatrici/index_ori.html?pCig=8647322BD9","Atti della procedura")</f>
        <v>Atti della procedura</v>
      </c>
    </row>
    <row r="1689" spans="2:8" ht="45" x14ac:dyDescent="0.25">
      <c r="B1689" s="1" t="s">
        <v>5723</v>
      </c>
      <c r="C1689" s="1" t="s">
        <v>5724</v>
      </c>
      <c r="D1689" s="1" t="s">
        <v>1335</v>
      </c>
      <c r="E1689" s="1" t="s">
        <v>1335</v>
      </c>
      <c r="F1689" s="1" t="s">
        <v>5725</v>
      </c>
      <c r="G1689" s="2">
        <v>19378</v>
      </c>
      <c r="H1689" s="1" t="str">
        <f>HYPERLINK("https://www.insiel.it/cms/societa-trasparente/09-bandi-di-gara-e-contratti/Atti_amministrazioni_aggiudicatrici/index_ori.html?pCig=Y6A30BBEC0","Atti della procedura")</f>
        <v>Atti della procedura</v>
      </c>
    </row>
    <row r="1690" spans="2:8" ht="30" x14ac:dyDescent="0.25">
      <c r="B1690" s="1" t="s">
        <v>5726</v>
      </c>
      <c r="C1690" s="1" t="s">
        <v>5727</v>
      </c>
      <c r="D1690" s="1" t="s">
        <v>5728</v>
      </c>
      <c r="E1690" s="1" t="s">
        <v>5728</v>
      </c>
      <c r="F1690" s="1" t="s">
        <v>5729</v>
      </c>
      <c r="G1690" s="2">
        <v>572</v>
      </c>
      <c r="H1690" s="1" t="str">
        <f>HYPERLINK("https://www.insiel.it/cms/societa-trasparente/09-bandi-di-gara-e-contratti/Atti_amministrazioni_aggiudicatrici/index_ori.html?pCig=YDD316293F","Atti della procedura")</f>
        <v>Atti della procedura</v>
      </c>
    </row>
    <row r="1691" spans="2:8" ht="30" x14ac:dyDescent="0.25">
      <c r="B1691" s="1" t="s">
        <v>5730</v>
      </c>
      <c r="C1691" s="1" t="s">
        <v>5731</v>
      </c>
      <c r="D1691" s="1" t="s">
        <v>2490</v>
      </c>
      <c r="E1691" s="1" t="s">
        <v>2490</v>
      </c>
      <c r="F1691" s="1" t="s">
        <v>5732</v>
      </c>
      <c r="G1691" s="2">
        <v>2900</v>
      </c>
      <c r="H1691" s="1" t="str">
        <f>HYPERLINK("https://www.insiel.it/cms/societa-trasparente/09-bandi-di-gara-e-contratti/Atti_amministrazioni_aggiudicatrici/index_ori.html?pCig=Y0830B2DB3","Atti della procedura")</f>
        <v>Atti della procedura</v>
      </c>
    </row>
    <row r="1692" spans="2:8" ht="30" x14ac:dyDescent="0.25">
      <c r="B1692" s="1" t="s">
        <v>5733</v>
      </c>
      <c r="C1692" s="1" t="s">
        <v>5734</v>
      </c>
      <c r="D1692" s="1" t="s">
        <v>459</v>
      </c>
      <c r="E1692" s="1" t="s">
        <v>459</v>
      </c>
      <c r="F1692" s="1" t="s">
        <v>5735</v>
      </c>
      <c r="G1692" s="2">
        <v>200</v>
      </c>
      <c r="H1692" s="1" t="str">
        <f>HYPERLINK("https://www.insiel.it/cms/societa-trasparente/09-bandi-di-gara-e-contratti/Atti_amministrazioni_aggiudicatrici/index_ori.html?pCig=Y6B30B3D99","Atti della procedura")</f>
        <v>Atti della procedura</v>
      </c>
    </row>
    <row r="1693" spans="2:8" ht="30" x14ac:dyDescent="0.25">
      <c r="B1693" s="1" t="s">
        <v>5736</v>
      </c>
      <c r="C1693" s="1" t="s">
        <v>5737</v>
      </c>
      <c r="D1693" s="1" t="s">
        <v>466</v>
      </c>
      <c r="E1693" s="1" t="s">
        <v>466</v>
      </c>
      <c r="F1693" s="1" t="s">
        <v>5738</v>
      </c>
      <c r="G1693" s="2">
        <v>1200</v>
      </c>
      <c r="H1693" s="1" t="str">
        <f>HYPERLINK("https://www.insiel.it/cms/societa-trasparente/09-bandi-di-gara-e-contratti/Atti_amministrazioni_aggiudicatrici/index_ori.html?pCig=YD630B2C5B","Atti della procedura")</f>
        <v>Atti della procedura</v>
      </c>
    </row>
    <row r="1694" spans="2:8" ht="45" x14ac:dyDescent="0.25">
      <c r="B1694" s="1" t="s">
        <v>5739</v>
      </c>
      <c r="C1694" s="1" t="s">
        <v>5740</v>
      </c>
      <c r="D1694" s="1" t="s">
        <v>5741</v>
      </c>
      <c r="E1694" s="1" t="s">
        <v>5741</v>
      </c>
      <c r="F1694" s="1" t="s">
        <v>5742</v>
      </c>
      <c r="G1694" s="2">
        <v>51150</v>
      </c>
      <c r="H1694" s="1" t="str">
        <f>HYPERLINK("https://www.insiel.it/cms/societa-trasparente/09-bandi-di-gara-e-contratti/Atti_amministrazioni_aggiudicatrici/index_ori.html?pCig=86375668F2","Atti della procedura")</f>
        <v>Atti della procedura</v>
      </c>
    </row>
    <row r="1695" spans="2:8" ht="45" x14ac:dyDescent="0.25">
      <c r="B1695" s="1" t="s">
        <v>5743</v>
      </c>
      <c r="C1695" s="1" t="s">
        <v>5744</v>
      </c>
      <c r="D1695" s="1" t="s">
        <v>371</v>
      </c>
      <c r="E1695" s="1" t="s">
        <v>371</v>
      </c>
      <c r="F1695" s="1" t="s">
        <v>5745</v>
      </c>
      <c r="G1695" s="2">
        <v>1728</v>
      </c>
      <c r="H1695" s="1" t="str">
        <f>HYPERLINK("https://www.insiel.it/cms/societa-trasparente/09-bandi-di-gara-e-contratti/Atti_amministrazioni_aggiudicatrici/index_ori.html?pCig=Y6130AF063","Atti della procedura")</f>
        <v>Atti della procedura</v>
      </c>
    </row>
    <row r="1696" spans="2:8" x14ac:dyDescent="0.25">
      <c r="B1696" s="1" t="s">
        <v>5746</v>
      </c>
      <c r="C1696" s="1" t="s">
        <v>5747</v>
      </c>
      <c r="D1696" s="1" t="s">
        <v>5748</v>
      </c>
      <c r="E1696" s="1" t="s">
        <v>5748</v>
      </c>
      <c r="F1696" s="1" t="s">
        <v>5749</v>
      </c>
      <c r="G1696" s="2">
        <v>57.65</v>
      </c>
      <c r="H1696" s="1" t="str">
        <f>HYPERLINK("https://www.insiel.it/cms/societa-trasparente/09-bandi-di-gara-e-contratti/Atti_amministrazioni_aggiudicatrici/index_ori.html?pCig=Y5630AF05D","Atti della procedura")</f>
        <v>Atti della procedura</v>
      </c>
    </row>
    <row r="1697" spans="2:8" x14ac:dyDescent="0.25">
      <c r="B1697" s="1" t="s">
        <v>5750</v>
      </c>
      <c r="C1697" s="1" t="s">
        <v>5751</v>
      </c>
      <c r="D1697" s="1" t="s">
        <v>829</v>
      </c>
      <c r="E1697" s="1" t="s">
        <v>829</v>
      </c>
      <c r="F1697" s="1" t="s">
        <v>5752</v>
      </c>
      <c r="G1697" s="2">
        <v>12941.2</v>
      </c>
      <c r="H1697" s="1" t="str">
        <f>HYPERLINK("https://www.insiel.it/cms/societa-trasparente/09-bandi-di-gara-e-contratti/Atti_amministrazioni_aggiudicatrici/index_ori.html?pCig=Y8C30B38C4","Atti della procedura")</f>
        <v>Atti della procedura</v>
      </c>
    </row>
    <row r="1698" spans="2:8" ht="60" x14ac:dyDescent="0.25">
      <c r="B1698" s="1" t="s">
        <v>5753</v>
      </c>
      <c r="C1698" s="1" t="s">
        <v>5754</v>
      </c>
      <c r="D1698" s="1" t="s">
        <v>5755</v>
      </c>
      <c r="E1698" s="1" t="s">
        <v>5755</v>
      </c>
      <c r="F1698" s="1" t="s">
        <v>5756</v>
      </c>
      <c r="G1698" s="2">
        <v>8320</v>
      </c>
      <c r="H1698" s="1" t="str">
        <f>HYPERLINK("https://www.insiel.it/cms/societa-trasparente/09-bandi-di-gara-e-contratti/Atti_amministrazioni_aggiudicatrici/index_ori.html?pCig=Y4730AC033","Atti della procedura")</f>
        <v>Atti della procedura</v>
      </c>
    </row>
    <row r="1699" spans="2:8" ht="30" x14ac:dyDescent="0.25">
      <c r="B1699" s="1" t="s">
        <v>5757</v>
      </c>
      <c r="C1699" s="1" t="s">
        <v>5758</v>
      </c>
      <c r="D1699" s="1" t="s">
        <v>5759</v>
      </c>
      <c r="E1699" s="1" t="s">
        <v>5759</v>
      </c>
      <c r="F1699" s="1" t="s">
        <v>5760</v>
      </c>
      <c r="G1699" s="2">
        <v>53318</v>
      </c>
      <c r="H1699" s="1" t="str">
        <f>HYPERLINK("https://www.insiel.it/cms/societa-trasparente/09-bandi-di-gara-e-contratti/Atti_amministrazioni_aggiudicatrici/index_ori.html?pCig=863202083E","Atti della procedura")</f>
        <v>Atti della procedura</v>
      </c>
    </row>
    <row r="1700" spans="2:8" ht="30" x14ac:dyDescent="0.25">
      <c r="B1700" s="1" t="s">
        <v>5761</v>
      </c>
      <c r="C1700" s="1" t="s">
        <v>5762</v>
      </c>
      <c r="D1700" s="1" t="s">
        <v>551</v>
      </c>
      <c r="E1700" s="1" t="s">
        <v>551</v>
      </c>
      <c r="F1700" s="1" t="s">
        <v>5763</v>
      </c>
      <c r="G1700" s="2">
        <v>1235</v>
      </c>
      <c r="H1700" s="1" t="str">
        <f>HYPERLINK("https://www.insiel.it/cms/societa-trasparente/09-bandi-di-gara-e-contratti/Atti_amministrazioni_aggiudicatrici/index_ori.html?pCig=YF130A106F","Atti della procedura")</f>
        <v>Atti della procedura</v>
      </c>
    </row>
    <row r="1701" spans="2:8" ht="30" x14ac:dyDescent="0.25">
      <c r="B1701" s="1" t="s">
        <v>5764</v>
      </c>
      <c r="C1701" s="1" t="s">
        <v>5765</v>
      </c>
      <c r="D1701" s="1" t="s">
        <v>5766</v>
      </c>
      <c r="E1701" s="1" t="s">
        <v>5766</v>
      </c>
      <c r="F1701" s="1" t="s">
        <v>5767</v>
      </c>
      <c r="G1701" s="2">
        <v>180</v>
      </c>
      <c r="H1701" s="1" t="str">
        <f>HYPERLINK("https://www.insiel.it/cms/societa-trasparente/09-bandi-di-gara-e-contratti/Atti_amministrazioni_aggiudicatrici/index_ori.html?pCig=YF530A05BF","Atti della procedura")</f>
        <v>Atti della procedura</v>
      </c>
    </row>
    <row r="1702" spans="2:8" ht="30" x14ac:dyDescent="0.25">
      <c r="B1702" s="1" t="s">
        <v>5768</v>
      </c>
      <c r="C1702" s="1" t="s">
        <v>5769</v>
      </c>
      <c r="D1702" s="1" t="s">
        <v>1192</v>
      </c>
      <c r="E1702" s="1" t="s">
        <v>1192</v>
      </c>
      <c r="F1702" s="1" t="s">
        <v>3511</v>
      </c>
      <c r="G1702" s="2">
        <v>12288</v>
      </c>
      <c r="H1702" s="1" t="str">
        <f>HYPERLINK("https://www.insiel.it/cms/societa-trasparente/09-bandi-di-gara-e-contratti/Atti_amministrazioni_aggiudicatrici/index_ori.html?pCig=Y2A30E3E6A","Atti della procedura")</f>
        <v>Atti della procedura</v>
      </c>
    </row>
    <row r="1703" spans="2:8" ht="30" x14ac:dyDescent="0.25">
      <c r="B1703" s="1" t="s">
        <v>5770</v>
      </c>
      <c r="C1703" s="1" t="s">
        <v>78</v>
      </c>
      <c r="D1703" s="1" t="s">
        <v>79</v>
      </c>
      <c r="E1703" s="1" t="s">
        <v>79</v>
      </c>
      <c r="F1703" s="1" t="s">
        <v>5771</v>
      </c>
      <c r="G1703" s="2">
        <v>967.82</v>
      </c>
      <c r="H1703" s="1" t="str">
        <f>HYPERLINK("https://www.insiel.it/cms/societa-trasparente/09-bandi-di-gara-e-contratti/Atti_amministrazioni_aggiudicatrici/index_ori.html?pCig=NO","Atti della procedura")</f>
        <v>Atti della procedura</v>
      </c>
    </row>
    <row r="1704" spans="2:8" x14ac:dyDescent="0.25">
      <c r="B1704" s="1" t="s">
        <v>5772</v>
      </c>
      <c r="C1704" s="1" t="s">
        <v>5773</v>
      </c>
      <c r="D1704" s="1" t="s">
        <v>5124</v>
      </c>
      <c r="E1704" s="1" t="s">
        <v>5124</v>
      </c>
      <c r="F1704" s="1" t="s">
        <v>5774</v>
      </c>
      <c r="G1704" s="2">
        <v>950</v>
      </c>
      <c r="H1704" s="1" t="str">
        <f>HYPERLINK("https://www.insiel.it/cms/societa-trasparente/09-bandi-di-gara-e-contratti/Atti_amministrazioni_aggiudicatrici/index_ori.html?pCig=Y00309B6F7","Atti della procedura")</f>
        <v>Atti della procedura</v>
      </c>
    </row>
    <row r="1705" spans="2:8" ht="45" x14ac:dyDescent="0.25">
      <c r="B1705" s="1" t="s">
        <v>5775</v>
      </c>
      <c r="C1705" s="1" t="s">
        <v>5776</v>
      </c>
      <c r="D1705" s="1" t="s">
        <v>1091</v>
      </c>
      <c r="E1705" s="1" t="s">
        <v>1091</v>
      </c>
      <c r="F1705" s="1" t="s">
        <v>5777</v>
      </c>
      <c r="G1705" s="2">
        <v>15168.12</v>
      </c>
      <c r="H1705" s="1" t="str">
        <f>HYPERLINK("https://www.insiel.it/cms/societa-trasparente/09-bandi-di-gara-e-contratti/Atti_amministrazioni_aggiudicatrici/index_ori.html?pCig=Y58309B436","Atti della procedura")</f>
        <v>Atti della procedura</v>
      </c>
    </row>
    <row r="1706" spans="2:8" x14ac:dyDescent="0.25">
      <c r="B1706" s="1" t="s">
        <v>5778</v>
      </c>
      <c r="C1706" s="1" t="s">
        <v>5779</v>
      </c>
      <c r="D1706" s="1" t="s">
        <v>4804</v>
      </c>
      <c r="E1706" s="1" t="s">
        <v>4804</v>
      </c>
      <c r="F1706" s="1" t="s">
        <v>5780</v>
      </c>
      <c r="G1706" s="2">
        <v>22180</v>
      </c>
      <c r="H1706" s="1" t="str">
        <f>HYPERLINK("https://www.insiel.it/cms/societa-trasparente/09-bandi-di-gara-e-contratti/Atti_amministrazioni_aggiudicatrici/index_ori.html?pCig=Y0530969E0","Atti della procedura")</f>
        <v>Atti della procedura</v>
      </c>
    </row>
    <row r="1707" spans="2:8" x14ac:dyDescent="0.25">
      <c r="B1707" s="1" t="s">
        <v>5781</v>
      </c>
      <c r="C1707" s="1" t="s">
        <v>5782</v>
      </c>
      <c r="D1707" s="1" t="s">
        <v>1363</v>
      </c>
      <c r="E1707" s="1" t="s">
        <v>1363</v>
      </c>
      <c r="F1707" s="1" t="s">
        <v>1364</v>
      </c>
      <c r="G1707" s="2">
        <v>6600</v>
      </c>
      <c r="H1707" s="1" t="str">
        <f>HYPERLINK("https://www.insiel.it/cms/societa-trasparente/09-bandi-di-gara-e-contratti/Atti_amministrazioni_aggiudicatrici/index_ori.html?pCig=Y683095775","Atti della procedura")</f>
        <v>Atti della procedura</v>
      </c>
    </row>
    <row r="1708" spans="2:8" ht="30" x14ac:dyDescent="0.25">
      <c r="B1708" s="1" t="s">
        <v>5783</v>
      </c>
      <c r="C1708" s="1" t="s">
        <v>5784</v>
      </c>
      <c r="D1708" s="1" t="s">
        <v>1019</v>
      </c>
      <c r="E1708" s="1" t="s">
        <v>1019</v>
      </c>
      <c r="F1708" s="1" t="s">
        <v>5635</v>
      </c>
      <c r="G1708" s="2">
        <v>1000</v>
      </c>
      <c r="H1708" s="1" t="str">
        <f>HYPERLINK("https://www.insiel.it/cms/societa-trasparente/09-bandi-di-gara-e-contratti/Atti_amministrazioni_aggiudicatrici/index_ori.html?pCig=Y0C309D3B1","Atti della procedura")</f>
        <v>Atti della procedura</v>
      </c>
    </row>
    <row r="1709" spans="2:8" x14ac:dyDescent="0.25">
      <c r="B1709" s="1" t="s">
        <v>5785</v>
      </c>
      <c r="C1709" s="1" t="s">
        <v>5786</v>
      </c>
      <c r="D1709" s="1" t="s">
        <v>5787</v>
      </c>
      <c r="E1709" s="1" t="s">
        <v>5787</v>
      </c>
      <c r="F1709" s="1" t="s">
        <v>5788</v>
      </c>
      <c r="G1709" s="2">
        <v>1032.3</v>
      </c>
      <c r="H1709" s="1" t="str">
        <f>HYPERLINK("https://www.insiel.it/cms/societa-trasparente/09-bandi-di-gara-e-contratti/Atti_amministrazioni_aggiudicatrici/index_ori.html?pCig=Y2630F3951","Atti della procedura")</f>
        <v>Atti della procedura</v>
      </c>
    </row>
    <row r="1710" spans="2:8" x14ac:dyDescent="0.25">
      <c r="B1710" s="1" t="s">
        <v>5789</v>
      </c>
      <c r="C1710" s="1" t="s">
        <v>5790</v>
      </c>
      <c r="D1710" s="1" t="s">
        <v>187</v>
      </c>
      <c r="E1710" s="1" t="s">
        <v>187</v>
      </c>
      <c r="F1710" s="1" t="s">
        <v>5791</v>
      </c>
      <c r="G1710" s="2">
        <v>589.41999999999996</v>
      </c>
      <c r="H1710" s="1" t="str">
        <f>HYPERLINK("https://www.insiel.it/cms/societa-trasparente/09-bandi-di-gara-e-contratti/Atti_amministrazioni_aggiudicatrici/index_ori.html?pCig=YAD3093A03","Atti della procedura")</f>
        <v>Atti della procedura</v>
      </c>
    </row>
    <row r="1711" spans="2:8" ht="30" x14ac:dyDescent="0.25">
      <c r="B1711" s="1" t="s">
        <v>5792</v>
      </c>
      <c r="C1711" s="1" t="s">
        <v>5793</v>
      </c>
      <c r="D1711" s="1" t="s">
        <v>466</v>
      </c>
      <c r="E1711" s="1" t="s">
        <v>466</v>
      </c>
      <c r="F1711" s="1" t="s">
        <v>5794</v>
      </c>
      <c r="G1711" s="2">
        <v>150</v>
      </c>
      <c r="H1711" s="1" t="str">
        <f>HYPERLINK("https://www.insiel.it/cms/societa-trasparente/09-bandi-di-gara-e-contratti/Atti_amministrazioni_aggiudicatrici/index_ori.html?pCig=Y943096933","Atti della procedura")</f>
        <v>Atti della procedura</v>
      </c>
    </row>
    <row r="1712" spans="2:8" ht="30" x14ac:dyDescent="0.25">
      <c r="B1712" s="1" t="s">
        <v>5795</v>
      </c>
      <c r="C1712" s="1" t="s">
        <v>5796</v>
      </c>
      <c r="D1712" s="1" t="s">
        <v>466</v>
      </c>
      <c r="E1712" s="1" t="s">
        <v>466</v>
      </c>
      <c r="F1712" s="1" t="s">
        <v>5797</v>
      </c>
      <c r="G1712" s="2">
        <v>100</v>
      </c>
      <c r="H1712" s="1" t="str">
        <f>HYPERLINK("https://www.insiel.it/cms/societa-trasparente/09-bandi-di-gara-e-contratti/Atti_amministrazioni_aggiudicatrici/index_ori.html?pCig=Y5730921DA","Atti della procedura")</f>
        <v>Atti della procedura</v>
      </c>
    </row>
    <row r="1713" spans="2:8" x14ac:dyDescent="0.25">
      <c r="B1713" s="1" t="s">
        <v>5798</v>
      </c>
      <c r="C1713" s="1" t="s">
        <v>5799</v>
      </c>
      <c r="D1713" s="1" t="s">
        <v>455</v>
      </c>
      <c r="E1713" s="1" t="s">
        <v>455</v>
      </c>
      <c r="F1713" s="1" t="s">
        <v>5800</v>
      </c>
      <c r="G1713" s="2">
        <v>4590</v>
      </c>
      <c r="H1713" s="1" t="str">
        <f>HYPERLINK("https://www.insiel.it/cms/societa-trasparente/09-bandi-di-gara-e-contratti/Atti_amministrazioni_aggiudicatrici/index_ori.html?pCig=Y4930923F6","Atti della procedura")</f>
        <v>Atti della procedura</v>
      </c>
    </row>
    <row r="1714" spans="2:8" x14ac:dyDescent="0.25">
      <c r="B1714" s="1" t="s">
        <v>5801</v>
      </c>
      <c r="C1714" s="1" t="s">
        <v>5802</v>
      </c>
      <c r="D1714" s="1" t="s">
        <v>5803</v>
      </c>
      <c r="E1714" s="1" t="s">
        <v>5803</v>
      </c>
      <c r="F1714" s="1" t="s">
        <v>5804</v>
      </c>
      <c r="G1714" s="2">
        <v>73000</v>
      </c>
      <c r="H1714" s="1" t="str">
        <f>HYPERLINK("https://www.insiel.it/cms/societa-trasparente/09-bandi-di-gara-e-contratti/Atti_amministrazioni_aggiudicatrici/index_ori.html?pCig=8625938D36","Atti della procedura")</f>
        <v>Atti della procedura</v>
      </c>
    </row>
    <row r="1715" spans="2:8" ht="30" x14ac:dyDescent="0.25">
      <c r="B1715" s="1" t="s">
        <v>5805</v>
      </c>
      <c r="C1715" s="1" t="s">
        <v>5806</v>
      </c>
      <c r="D1715" s="1" t="s">
        <v>95</v>
      </c>
      <c r="E1715" s="1" t="s">
        <v>95</v>
      </c>
      <c r="F1715" s="1" t="s">
        <v>5807</v>
      </c>
      <c r="G1715" s="2">
        <v>9692.6</v>
      </c>
      <c r="H1715" s="1" t="str">
        <f>HYPERLINK("https://www.insiel.it/cms/societa-trasparente/09-bandi-di-gara-e-contratti/Atti_amministrazioni_aggiudicatrici/index_ori.html?pCig=Y2B308ECD0","Atti della procedura")</f>
        <v>Atti della procedura</v>
      </c>
    </row>
    <row r="1716" spans="2:8" x14ac:dyDescent="0.25">
      <c r="B1716" s="1" t="s">
        <v>5808</v>
      </c>
      <c r="C1716" s="1" t="s">
        <v>5809</v>
      </c>
      <c r="D1716" s="1" t="s">
        <v>1378</v>
      </c>
      <c r="E1716" s="1" t="s">
        <v>1378</v>
      </c>
      <c r="F1716" s="1" t="s">
        <v>5810</v>
      </c>
      <c r="G1716" s="2">
        <v>705</v>
      </c>
      <c r="H1716" s="1" t="str">
        <f>HYPERLINK("https://www.insiel.it/cms/societa-trasparente/09-bandi-di-gara-e-contratti/Atti_amministrazioni_aggiudicatrici/index_ori.html?pCig=YCD308E679","Atti della procedura")</f>
        <v>Atti della procedura</v>
      </c>
    </row>
    <row r="1717" spans="2:8" ht="30" x14ac:dyDescent="0.25">
      <c r="B1717" s="1" t="s">
        <v>5811</v>
      </c>
      <c r="C1717" s="1" t="s">
        <v>5812</v>
      </c>
      <c r="D1717" s="1" t="s">
        <v>300</v>
      </c>
      <c r="E1717" s="1" t="s">
        <v>300</v>
      </c>
      <c r="F1717" s="1" t="s">
        <v>5813</v>
      </c>
      <c r="G1717" s="2">
        <v>47790</v>
      </c>
      <c r="H1717" s="1" t="str">
        <f>HYPERLINK("https://www.insiel.it/cms/societa-trasparente/09-bandi-di-gara-e-contratti/Atti_amministrazioni_aggiudicatrici/index_ori.html?pCig=86264969B1","Atti della procedura")</f>
        <v>Atti della procedura</v>
      </c>
    </row>
    <row r="1718" spans="2:8" ht="30" x14ac:dyDescent="0.25">
      <c r="B1718" s="1" t="s">
        <v>5814</v>
      </c>
      <c r="C1718" s="1" t="s">
        <v>5815</v>
      </c>
      <c r="D1718" s="1" t="s">
        <v>3372</v>
      </c>
      <c r="E1718" s="1" t="s">
        <v>3372</v>
      </c>
      <c r="F1718" s="1" t="s">
        <v>5816</v>
      </c>
      <c r="G1718" s="2">
        <v>72700</v>
      </c>
      <c r="H1718" s="1" t="str">
        <f>HYPERLINK("https://www.insiel.it/cms/societa-trasparente/09-bandi-di-gara-e-contratti/Atti_amministrazioni_aggiudicatrici/index_ori.html?pCig=86271884C1","Atti della procedura")</f>
        <v>Atti della procedura</v>
      </c>
    </row>
    <row r="1719" spans="2:8" ht="30" x14ac:dyDescent="0.25">
      <c r="B1719" s="1" t="s">
        <v>5817</v>
      </c>
      <c r="C1719" s="1" t="s">
        <v>5818</v>
      </c>
      <c r="D1719" s="1" t="s">
        <v>5819</v>
      </c>
      <c r="E1719" s="1" t="s">
        <v>27</v>
      </c>
      <c r="F1719" s="1" t="s">
        <v>5820</v>
      </c>
      <c r="G1719" s="2">
        <v>74214</v>
      </c>
      <c r="H1719" s="1" t="str">
        <f>HYPERLINK("https://www.insiel.it/cms/societa-trasparente/09-bandi-di-gara-e-contratti/Atti_amministrazioni_aggiudicatrici/index_ori.html?pCig=862453034E","Atti della procedura")</f>
        <v>Atti della procedura</v>
      </c>
    </row>
    <row r="1720" spans="2:8" ht="45" x14ac:dyDescent="0.25">
      <c r="B1720" s="1" t="s">
        <v>5821</v>
      </c>
      <c r="C1720" s="1" t="s">
        <v>5822</v>
      </c>
      <c r="D1720" s="1" t="s">
        <v>58</v>
      </c>
      <c r="E1720" s="1" t="s">
        <v>58</v>
      </c>
      <c r="F1720" s="1" t="s">
        <v>5823</v>
      </c>
      <c r="G1720" s="2">
        <v>7340</v>
      </c>
      <c r="H1720" s="1" t="str">
        <f>HYPERLINK("https://www.insiel.it/cms/societa-trasparente/09-bandi-di-gara-e-contratti/Atti_amministrazioni_aggiudicatrici/index_ori.html?pCig=YDC308A8D3","Atti della procedura")</f>
        <v>Atti della procedura</v>
      </c>
    </row>
    <row r="1721" spans="2:8" ht="30" x14ac:dyDescent="0.25">
      <c r="B1721" s="1" t="s">
        <v>5824</v>
      </c>
      <c r="C1721" s="1" t="s">
        <v>5825</v>
      </c>
      <c r="D1721" s="1" t="s">
        <v>5826</v>
      </c>
      <c r="E1721" s="1" t="s">
        <v>5826</v>
      </c>
      <c r="F1721" s="1" t="s">
        <v>5827</v>
      </c>
      <c r="G1721" s="2">
        <v>42960</v>
      </c>
      <c r="H1721" s="1" t="str">
        <f>HYPERLINK("https://www.insiel.it/cms/societa-trasparente/09-bandi-di-gara-e-contratti/Atti_amministrazioni_aggiudicatrici/index_ori.html?pCig=8624016B21","Atti della procedura")</f>
        <v>Atti della procedura</v>
      </c>
    </row>
    <row r="1722" spans="2:8" x14ac:dyDescent="0.25">
      <c r="B1722" s="1" t="s">
        <v>5828</v>
      </c>
      <c r="C1722" s="1" t="s">
        <v>5829</v>
      </c>
      <c r="D1722" s="1" t="s">
        <v>702</v>
      </c>
      <c r="E1722" s="1" t="s">
        <v>702</v>
      </c>
      <c r="F1722" s="1" t="s">
        <v>5830</v>
      </c>
      <c r="G1722" s="2">
        <v>760</v>
      </c>
      <c r="H1722" s="1" t="str">
        <f>HYPERLINK("https://www.insiel.it/cms/societa-trasparente/09-bandi-di-gara-e-contratti/Atti_amministrazioni_aggiudicatrici/index_ori.html?pCig=Y833081D24","Atti della procedura")</f>
        <v>Atti della procedura</v>
      </c>
    </row>
    <row r="1723" spans="2:8" ht="105" x14ac:dyDescent="0.25">
      <c r="B1723" s="1" t="s">
        <v>5831</v>
      </c>
      <c r="C1723" s="1" t="s">
        <v>5832</v>
      </c>
      <c r="D1723" s="1" t="s">
        <v>1521</v>
      </c>
      <c r="E1723" s="1" t="s">
        <v>1521</v>
      </c>
      <c r="F1723" s="1" t="s">
        <v>5833</v>
      </c>
      <c r="G1723" s="2">
        <v>16886</v>
      </c>
      <c r="H1723" s="1" t="str">
        <f>HYPERLINK("https://www.insiel.it/cms/societa-trasparente/09-bandi-di-gara-e-contratti/Atti_amministrazioni_aggiudicatrici/index_ori.html?pCig=YA03080B77","Atti della procedura")</f>
        <v>Atti della procedura</v>
      </c>
    </row>
    <row r="1724" spans="2:8" ht="45" x14ac:dyDescent="0.25">
      <c r="B1724" s="1" t="s">
        <v>5834</v>
      </c>
      <c r="C1724" s="1" t="s">
        <v>5835</v>
      </c>
      <c r="D1724" s="1" t="s">
        <v>5836</v>
      </c>
      <c r="E1724" s="1" t="s">
        <v>3453</v>
      </c>
      <c r="F1724" s="1" t="s">
        <v>5837</v>
      </c>
      <c r="G1724" s="2">
        <v>37950</v>
      </c>
      <c r="H1724" s="1" t="str">
        <f>HYPERLINK("https://www.insiel.it/cms/societa-trasparente/09-bandi-di-gara-e-contratti/Atti_amministrazioni_aggiudicatrici/index_ori.html?pCig=Y0E30F8535","Atti della procedura")</f>
        <v>Atti della procedura</v>
      </c>
    </row>
    <row r="1725" spans="2:8" ht="30" x14ac:dyDescent="0.25">
      <c r="B1725" s="1" t="s">
        <v>5838</v>
      </c>
      <c r="C1725" s="1" t="s">
        <v>5839</v>
      </c>
      <c r="D1725" s="1" t="s">
        <v>5840</v>
      </c>
      <c r="E1725" s="1" t="s">
        <v>5840</v>
      </c>
      <c r="F1725" s="1" t="s">
        <v>5841</v>
      </c>
      <c r="G1725" s="2">
        <v>62988</v>
      </c>
      <c r="H1725" s="1" t="str">
        <f>HYPERLINK("https://www.insiel.it/cms/societa-trasparente/09-bandi-di-gara-e-contratti/Atti_amministrazioni_aggiudicatrici/index_ori.html?pCig=8631551537","Atti della procedura")</f>
        <v>Atti della procedura</v>
      </c>
    </row>
    <row r="1726" spans="2:8" ht="45" x14ac:dyDescent="0.25">
      <c r="B1726" s="1" t="s">
        <v>5842</v>
      </c>
      <c r="C1726" s="1" t="s">
        <v>5843</v>
      </c>
      <c r="D1726" s="1" t="s">
        <v>5844</v>
      </c>
      <c r="E1726" s="1" t="s">
        <v>5844</v>
      </c>
      <c r="F1726" s="1" t="s">
        <v>5845</v>
      </c>
      <c r="G1726" s="2">
        <v>2300</v>
      </c>
      <c r="H1726" s="1" t="str">
        <f>HYPERLINK("https://www.insiel.it/cms/societa-trasparente/09-bandi-di-gara-e-contratti/Atti_amministrazioni_aggiudicatrici/index_ori.html?pCig=Y4E3080EDB","Atti della procedura")</f>
        <v>Atti della procedura</v>
      </c>
    </row>
    <row r="1727" spans="2:8" x14ac:dyDescent="0.25">
      <c r="B1727" s="1" t="s">
        <v>5846</v>
      </c>
      <c r="C1727" s="1" t="s">
        <v>5847</v>
      </c>
      <c r="D1727" s="1" t="s">
        <v>3043</v>
      </c>
      <c r="E1727" s="1" t="s">
        <v>3043</v>
      </c>
      <c r="F1727" s="1" t="s">
        <v>5848</v>
      </c>
      <c r="G1727" s="2">
        <v>1488</v>
      </c>
      <c r="H1727" s="1" t="str">
        <f>HYPERLINK("https://www.insiel.it/cms/societa-trasparente/09-bandi-di-gara-e-contratti/Atti_amministrazioni_aggiudicatrici/index_ori.html?pCig=YB730C23E7","Atti della procedura")</f>
        <v>Atti della procedura</v>
      </c>
    </row>
    <row r="1728" spans="2:8" ht="30" x14ac:dyDescent="0.25">
      <c r="B1728" s="1" t="s">
        <v>5849</v>
      </c>
      <c r="C1728" s="1" t="s">
        <v>5850</v>
      </c>
      <c r="D1728" s="1" t="s">
        <v>5851</v>
      </c>
      <c r="E1728" s="1" t="s">
        <v>2532</v>
      </c>
      <c r="F1728" s="1" t="s">
        <v>5852</v>
      </c>
      <c r="G1728" s="2">
        <v>4600</v>
      </c>
      <c r="H1728" s="1" t="str">
        <f>HYPERLINK("https://www.insiel.it/cms/societa-trasparente/09-bandi-di-gara-e-contratti/Atti_amministrazioni_aggiudicatrici/index_ori.html?pCig=YC730C2255","Atti della procedura")</f>
        <v>Atti della procedura</v>
      </c>
    </row>
    <row r="1729" spans="2:8" ht="45" x14ac:dyDescent="0.25">
      <c r="B1729" s="1" t="s">
        <v>5853</v>
      </c>
      <c r="C1729" s="1" t="s">
        <v>5854</v>
      </c>
      <c r="D1729" s="1" t="s">
        <v>5855</v>
      </c>
      <c r="E1729" s="1" t="s">
        <v>5856</v>
      </c>
      <c r="F1729" s="1" t="s">
        <v>5857</v>
      </c>
      <c r="G1729" s="2">
        <v>3000</v>
      </c>
      <c r="H1729" s="1" t="str">
        <f>HYPERLINK("https://www.insiel.it/cms/societa-trasparente/09-bandi-di-gara-e-contratti/Atti_amministrazioni_aggiudicatrici/index_ori.html?pCig=Y9E30C2211","Atti della procedura")</f>
        <v>Atti della procedura</v>
      </c>
    </row>
    <row r="1730" spans="2:8" x14ac:dyDescent="0.25">
      <c r="B1730" s="1" t="s">
        <v>5858</v>
      </c>
      <c r="C1730" s="1" t="s">
        <v>5859</v>
      </c>
      <c r="D1730" s="1" t="s">
        <v>5860</v>
      </c>
      <c r="E1730" s="1" t="s">
        <v>5861</v>
      </c>
      <c r="F1730" s="1" t="s">
        <v>5862</v>
      </c>
      <c r="G1730" s="2">
        <v>1000</v>
      </c>
      <c r="H1730" s="1" t="str">
        <f>HYPERLINK("https://www.insiel.it/cms/societa-trasparente/09-bandi-di-gara-e-contratti/Atti_amministrazioni_aggiudicatrici/index_ori.html?pCig=Y0430C21BD","Atti della procedura")</f>
        <v>Atti della procedura</v>
      </c>
    </row>
    <row r="1731" spans="2:8" ht="30" x14ac:dyDescent="0.25">
      <c r="B1731" s="1" t="s">
        <v>5863</v>
      </c>
      <c r="C1731" s="1" t="s">
        <v>5864</v>
      </c>
      <c r="D1731" s="1" t="s">
        <v>5865</v>
      </c>
      <c r="E1731" s="1" t="s">
        <v>5866</v>
      </c>
      <c r="F1731" s="1" t="s">
        <v>5867</v>
      </c>
      <c r="G1731" s="2">
        <v>3040</v>
      </c>
      <c r="H1731" s="1" t="str">
        <f>HYPERLINK("https://www.insiel.it/cms/societa-trasparente/09-bandi-di-gara-e-contratti/Atti_amministrazioni_aggiudicatrici/index_ori.html?pCig=Y7330C2143","Atti della procedura")</f>
        <v>Atti della procedura</v>
      </c>
    </row>
    <row r="1732" spans="2:8" ht="30" x14ac:dyDescent="0.25">
      <c r="B1732" s="1" t="s">
        <v>5868</v>
      </c>
      <c r="C1732" s="1" t="s">
        <v>5869</v>
      </c>
      <c r="D1732" s="1" t="s">
        <v>3043</v>
      </c>
      <c r="E1732" s="1" t="s">
        <v>3043</v>
      </c>
      <c r="F1732" s="1" t="s">
        <v>5870</v>
      </c>
      <c r="G1732" s="2">
        <v>1140</v>
      </c>
      <c r="H1732" s="1" t="str">
        <f>HYPERLINK("https://www.insiel.it/cms/societa-trasparente/09-bandi-di-gara-e-contratti/Atti_amministrazioni_aggiudicatrici/index_ori.html?pCig=Y6030AEE28","Atti della procedura")</f>
        <v>Atti della procedura</v>
      </c>
    </row>
    <row r="1733" spans="2:8" ht="30" x14ac:dyDescent="0.25">
      <c r="B1733" s="1" t="s">
        <v>5871</v>
      </c>
      <c r="C1733" s="1" t="s">
        <v>5872</v>
      </c>
      <c r="D1733" s="1" t="s">
        <v>5873</v>
      </c>
      <c r="E1733" s="1" t="s">
        <v>5873</v>
      </c>
      <c r="F1733" s="1" t="s">
        <v>5874</v>
      </c>
      <c r="G1733" s="2">
        <v>2646</v>
      </c>
      <c r="H1733" s="1" t="str">
        <f>HYPERLINK("https://www.insiel.it/cms/societa-trasparente/09-bandi-di-gara-e-contratti/Atti_amministrazioni_aggiudicatrici/index_ori.html?pCig=YE630AAA58","Atti della procedura")</f>
        <v>Atti della procedura</v>
      </c>
    </row>
    <row r="1734" spans="2:8" ht="30" x14ac:dyDescent="0.25">
      <c r="B1734" s="1" t="s">
        <v>5875</v>
      </c>
      <c r="C1734" s="1" t="s">
        <v>5876</v>
      </c>
      <c r="D1734" s="1" t="s">
        <v>3007</v>
      </c>
      <c r="E1734" s="1" t="s">
        <v>3007</v>
      </c>
      <c r="F1734" s="1" t="s">
        <v>5877</v>
      </c>
      <c r="G1734" s="2">
        <v>1600</v>
      </c>
      <c r="H1734" s="1" t="str">
        <f>HYPERLINK("https://www.insiel.it/cms/societa-trasparente/09-bandi-di-gara-e-contratti/Atti_amministrazioni_aggiudicatrici/index_ori.html?pCig=Y9130AA9FC","Atti della procedura")</f>
        <v>Atti della procedura</v>
      </c>
    </row>
    <row r="1735" spans="2:8" x14ac:dyDescent="0.25">
      <c r="B1735" s="1" t="s">
        <v>5878</v>
      </c>
      <c r="C1735" s="1" t="s">
        <v>5879</v>
      </c>
      <c r="D1735" s="1" t="s">
        <v>5880</v>
      </c>
      <c r="E1735" s="1" t="s">
        <v>5880</v>
      </c>
      <c r="F1735" s="1" t="s">
        <v>5881</v>
      </c>
      <c r="G1735" s="2">
        <v>32000</v>
      </c>
      <c r="H1735" s="1" t="str">
        <f>HYPERLINK("https://www.insiel.it/cms/societa-trasparente/09-bandi-di-gara-e-contratti/Atti_amministrazioni_aggiudicatrici/index_ori.html?pCig=YCD3085658","Atti della procedura")</f>
        <v>Atti della procedura</v>
      </c>
    </row>
    <row r="1736" spans="2:8" ht="30" x14ac:dyDescent="0.25">
      <c r="B1736" s="1" t="s">
        <v>5882</v>
      </c>
      <c r="C1736" s="1" t="s">
        <v>5883</v>
      </c>
      <c r="D1736" s="1" t="s">
        <v>5884</v>
      </c>
      <c r="E1736" s="1" t="s">
        <v>4889</v>
      </c>
      <c r="F1736" s="1" t="s">
        <v>5885</v>
      </c>
      <c r="G1736" s="2">
        <v>1800</v>
      </c>
      <c r="H1736" s="1" t="str">
        <f>HYPERLINK("https://www.insiel.it/cms/societa-trasparente/09-bandi-di-gara-e-contratti/Atti_amministrazioni_aggiudicatrici/index_ori.html?pCig=Y0430AA747","Atti della procedura")</f>
        <v>Atti della procedura</v>
      </c>
    </row>
    <row r="1737" spans="2:8" ht="30" x14ac:dyDescent="0.25">
      <c r="B1737" s="1" t="s">
        <v>5886</v>
      </c>
      <c r="C1737" s="1" t="s">
        <v>5887</v>
      </c>
      <c r="D1737" s="1" t="s">
        <v>3090</v>
      </c>
      <c r="E1737" s="1" t="s">
        <v>3090</v>
      </c>
      <c r="F1737" s="1" t="s">
        <v>5888</v>
      </c>
      <c r="G1737" s="2">
        <v>900</v>
      </c>
      <c r="H1737" s="1" t="str">
        <f>HYPERLINK("https://www.insiel.it/cms/societa-trasparente/09-bandi-di-gara-e-contratti/Atti_amministrazioni_aggiudicatrici/index_ori.html?pCig=Y0E30AA708","Atti della procedura")</f>
        <v>Atti della procedura</v>
      </c>
    </row>
    <row r="1738" spans="2:8" ht="60" x14ac:dyDescent="0.25">
      <c r="B1738" s="1" t="s">
        <v>5889</v>
      </c>
      <c r="C1738" s="1" t="s">
        <v>5890</v>
      </c>
      <c r="D1738" s="1" t="s">
        <v>5891</v>
      </c>
      <c r="E1738" s="1" t="s">
        <v>2532</v>
      </c>
      <c r="F1738" s="1" t="s">
        <v>5892</v>
      </c>
      <c r="G1738" s="2">
        <v>2820</v>
      </c>
      <c r="H1738" s="1" t="str">
        <f>HYPERLINK("https://www.insiel.it/cms/societa-trasparente/09-bandi-di-gara-e-contratti/Atti_amministrazioni_aggiudicatrici/index_ori.html?pCig=YDB30AA666","Atti della procedura")</f>
        <v>Atti della procedura</v>
      </c>
    </row>
    <row r="1739" spans="2:8" ht="45" x14ac:dyDescent="0.25">
      <c r="B1739" s="1" t="s">
        <v>5893</v>
      </c>
      <c r="C1739" s="1" t="s">
        <v>5894</v>
      </c>
      <c r="D1739" s="1" t="s">
        <v>3090</v>
      </c>
      <c r="E1739" s="1" t="s">
        <v>3090</v>
      </c>
      <c r="F1739" s="1" t="s">
        <v>5895</v>
      </c>
      <c r="G1739" s="2">
        <v>1800</v>
      </c>
      <c r="H1739" s="1" t="str">
        <f>HYPERLINK("https://www.insiel.it/cms/societa-trasparente/09-bandi-di-gara-e-contratti/Atti_amministrazioni_aggiudicatrici/index_ori.html?pCig=Y3130AA5AE","Atti della procedura")</f>
        <v>Atti della procedura</v>
      </c>
    </row>
    <row r="1740" spans="2:8" ht="30" x14ac:dyDescent="0.25">
      <c r="B1740" s="1" t="s">
        <v>5896</v>
      </c>
      <c r="C1740" s="1" t="s">
        <v>5897</v>
      </c>
      <c r="D1740" s="1" t="s">
        <v>3119</v>
      </c>
      <c r="E1740" s="1" t="s">
        <v>3119</v>
      </c>
      <c r="F1740" s="1" t="s">
        <v>5898</v>
      </c>
      <c r="G1740" s="2">
        <v>1488</v>
      </c>
      <c r="H1740" s="1" t="str">
        <f>HYPERLINK("https://www.insiel.it/cms/societa-trasparente/09-bandi-di-gara-e-contratti/Atti_amministrazioni_aggiudicatrici/index_ori.html?pCig=Y9B30AA9BD","Atti della procedura")</f>
        <v>Atti della procedura</v>
      </c>
    </row>
    <row r="1741" spans="2:8" ht="45" x14ac:dyDescent="0.25">
      <c r="B1741" s="1" t="s">
        <v>5899</v>
      </c>
      <c r="C1741" s="1" t="s">
        <v>5900</v>
      </c>
      <c r="D1741" s="1" t="s">
        <v>3090</v>
      </c>
      <c r="E1741" s="1" t="s">
        <v>3090</v>
      </c>
      <c r="F1741" s="1" t="s">
        <v>5901</v>
      </c>
      <c r="G1741" s="2">
        <v>3600</v>
      </c>
      <c r="H1741" s="1" t="str">
        <f>HYPERLINK("https://www.insiel.it/cms/societa-trasparente/09-bandi-di-gara-e-contratti/Atti_amministrazioni_aggiudicatrici/index_ori.html?pCig=YC630976AD","Atti della procedura")</f>
        <v>Atti della procedura</v>
      </c>
    </row>
    <row r="1742" spans="2:8" ht="60" x14ac:dyDescent="0.25">
      <c r="B1742" s="1" t="s">
        <v>5902</v>
      </c>
      <c r="C1742" s="1" t="s">
        <v>5903</v>
      </c>
      <c r="D1742" s="1" t="s">
        <v>5904</v>
      </c>
      <c r="E1742" s="1" t="s">
        <v>5904</v>
      </c>
      <c r="F1742" s="1" t="s">
        <v>5905</v>
      </c>
      <c r="G1742" s="2">
        <v>2500</v>
      </c>
      <c r="H1742" s="1" t="str">
        <f>HYPERLINK("https://www.insiel.it/cms/societa-trasparente/09-bandi-di-gara-e-contratti/Atti_amministrazioni_aggiudicatrici/index_ori.html?pCig=YD33097642","Atti della procedura")</f>
        <v>Atti della procedura</v>
      </c>
    </row>
    <row r="1743" spans="2:8" ht="60" x14ac:dyDescent="0.25">
      <c r="B1743" s="1" t="s">
        <v>5906</v>
      </c>
      <c r="C1743" s="1" t="s">
        <v>5907</v>
      </c>
      <c r="D1743" s="1" t="s">
        <v>5908</v>
      </c>
      <c r="E1743" s="1" t="s">
        <v>3011</v>
      </c>
      <c r="F1743" s="1" t="s">
        <v>5909</v>
      </c>
      <c r="G1743" s="2">
        <v>1200</v>
      </c>
      <c r="H1743" s="1" t="str">
        <f>HYPERLINK("https://www.insiel.it/cms/societa-trasparente/09-bandi-di-gara-e-contratti/Atti_amministrazioni_aggiudicatrici/index_ori.html?pCig=Y8130974BF","Atti della procedura")</f>
        <v>Atti della procedura</v>
      </c>
    </row>
    <row r="1744" spans="2:8" ht="30" x14ac:dyDescent="0.25">
      <c r="B1744" s="1" t="s">
        <v>5910</v>
      </c>
      <c r="C1744" s="1" t="s">
        <v>5911</v>
      </c>
      <c r="D1744" s="1" t="s">
        <v>5912</v>
      </c>
      <c r="E1744" s="1" t="s">
        <v>5913</v>
      </c>
      <c r="F1744" s="1" t="s">
        <v>5914</v>
      </c>
      <c r="G1744" s="2">
        <v>16200</v>
      </c>
      <c r="H1744" s="1" t="str">
        <f>HYPERLINK("https://www.insiel.it/cms/societa-trasparente/09-bandi-di-gara-e-contratti/Atti_amministrazioni_aggiudicatrici/index_ori.html?pCig=Y5B309744F","Atti della procedura")</f>
        <v>Atti della procedura</v>
      </c>
    </row>
    <row r="1745" spans="2:8" ht="45" x14ac:dyDescent="0.25">
      <c r="B1745" s="1" t="s">
        <v>5915</v>
      </c>
      <c r="C1745" s="1" t="s">
        <v>5916</v>
      </c>
      <c r="D1745" s="1" t="s">
        <v>2981</v>
      </c>
      <c r="E1745" s="1" t="s">
        <v>2981</v>
      </c>
      <c r="F1745" s="1" t="s">
        <v>5917</v>
      </c>
      <c r="G1745" s="2">
        <v>1500</v>
      </c>
      <c r="H1745" s="1" t="str">
        <f>HYPERLINK("https://www.insiel.it/cms/societa-trasparente/09-bandi-di-gara-e-contratti/Atti_amministrazioni_aggiudicatrici/index_ori.html?pCig=Y793097392","Atti della procedura")</f>
        <v>Atti della procedura</v>
      </c>
    </row>
    <row r="1746" spans="2:8" ht="45" x14ac:dyDescent="0.25">
      <c r="B1746" s="1" t="s">
        <v>5918</v>
      </c>
      <c r="C1746" s="1" t="s">
        <v>5919</v>
      </c>
      <c r="D1746" s="1" t="s">
        <v>3003</v>
      </c>
      <c r="E1746" s="1" t="s">
        <v>3003</v>
      </c>
      <c r="F1746" s="1" t="s">
        <v>5920</v>
      </c>
      <c r="G1746" s="2">
        <v>840</v>
      </c>
      <c r="H1746" s="1" t="str">
        <f>HYPERLINK("https://www.insiel.it/cms/societa-trasparente/09-bandi-di-gara-e-contratti/Atti_amministrazioni_aggiudicatrici/index_ori.html?pCig=Y1130972FE","Atti della procedura")</f>
        <v>Atti della procedura</v>
      </c>
    </row>
    <row r="1747" spans="2:8" ht="45" x14ac:dyDescent="0.25">
      <c r="B1747" s="1" t="s">
        <v>5921</v>
      </c>
      <c r="C1747" s="1" t="s">
        <v>5922</v>
      </c>
      <c r="D1747" s="1" t="s">
        <v>3090</v>
      </c>
      <c r="E1747" s="1" t="s">
        <v>3090</v>
      </c>
      <c r="F1747" s="1" t="s">
        <v>5923</v>
      </c>
      <c r="G1747" s="2">
        <v>900</v>
      </c>
      <c r="H1747" s="1" t="str">
        <f>HYPERLINK("https://www.insiel.it/cms/societa-trasparente/09-bandi-di-gara-e-contratti/Atti_amministrazioni_aggiudicatrici/index_ori.html?pCig=YC230971AD","Atti della procedura")</f>
        <v>Atti della procedura</v>
      </c>
    </row>
    <row r="1748" spans="2:8" ht="45" x14ac:dyDescent="0.25">
      <c r="B1748" s="1" t="s">
        <v>5924</v>
      </c>
      <c r="C1748" s="1" t="s">
        <v>5925</v>
      </c>
      <c r="D1748" s="1" t="s">
        <v>5926</v>
      </c>
      <c r="E1748" s="1" t="s">
        <v>5927</v>
      </c>
      <c r="F1748" s="1" t="s">
        <v>5928</v>
      </c>
      <c r="G1748" s="2">
        <v>4000</v>
      </c>
      <c r="H1748" s="1" t="str">
        <f>HYPERLINK("https://www.insiel.it/cms/societa-trasparente/09-bandi-di-gara-e-contratti/Atti_amministrazioni_aggiudicatrici/index_ori.html?pCig=Y19308E7F6","Atti della procedura")</f>
        <v>Atti della procedura</v>
      </c>
    </row>
    <row r="1749" spans="2:8" ht="75" x14ac:dyDescent="0.25">
      <c r="B1749" s="1" t="s">
        <v>5929</v>
      </c>
      <c r="C1749" s="1" t="s">
        <v>5930</v>
      </c>
      <c r="D1749" s="1" t="s">
        <v>5931</v>
      </c>
      <c r="E1749" s="1" t="s">
        <v>2981</v>
      </c>
      <c r="F1749" s="1" t="s">
        <v>5932</v>
      </c>
      <c r="G1749" s="2">
        <v>1080</v>
      </c>
      <c r="H1749" s="1" t="str">
        <f>HYPERLINK("https://www.insiel.it/cms/societa-trasparente/09-bandi-di-gara-e-contratti/Atti_amministrazioni_aggiudicatrici/index_ori.html?pCig=Y0C308D6BB","Atti della procedura")</f>
        <v>Atti della procedura</v>
      </c>
    </row>
    <row r="1750" spans="2:8" ht="30" x14ac:dyDescent="0.25">
      <c r="B1750" s="1" t="s">
        <v>5933</v>
      </c>
      <c r="C1750" s="1" t="s">
        <v>5934</v>
      </c>
      <c r="D1750" s="1" t="s">
        <v>5935</v>
      </c>
      <c r="E1750" s="1" t="s">
        <v>2981</v>
      </c>
      <c r="F1750" s="1" t="s">
        <v>5936</v>
      </c>
      <c r="G1750" s="2">
        <v>1335</v>
      </c>
      <c r="H1750" s="1" t="str">
        <f>HYPERLINK("https://www.insiel.it/cms/societa-trasparente/09-bandi-di-gara-e-contratti/Atti_amministrazioni_aggiudicatrici/index_ori.html?pCig=YD7308D68A","Atti della procedura")</f>
        <v>Atti della procedura</v>
      </c>
    </row>
    <row r="1751" spans="2:8" ht="45" x14ac:dyDescent="0.25">
      <c r="B1751" s="1" t="s">
        <v>5937</v>
      </c>
      <c r="C1751" s="1" t="s">
        <v>5938</v>
      </c>
      <c r="D1751" s="1" t="s">
        <v>3043</v>
      </c>
      <c r="E1751" s="1" t="s">
        <v>3043</v>
      </c>
      <c r="F1751" s="1" t="s">
        <v>5939</v>
      </c>
      <c r="G1751" s="2">
        <v>2640</v>
      </c>
      <c r="H1751" s="1" t="str">
        <f>HYPERLINK("https://www.insiel.it/cms/societa-trasparente/09-bandi-di-gara-e-contratti/Atti_amministrazioni_aggiudicatrici/index_ori.html?pCig=YB1308D61A","Atti della procedura")</f>
        <v>Atti della procedura</v>
      </c>
    </row>
    <row r="1752" spans="2:8" ht="45" x14ac:dyDescent="0.25">
      <c r="B1752" s="1" t="s">
        <v>5940</v>
      </c>
      <c r="C1752" s="1" t="s">
        <v>5941</v>
      </c>
      <c r="D1752" s="1" t="s">
        <v>5942</v>
      </c>
      <c r="E1752" s="1" t="s">
        <v>3043</v>
      </c>
      <c r="F1752" s="1" t="s">
        <v>5943</v>
      </c>
      <c r="G1752" s="2">
        <v>1960</v>
      </c>
      <c r="H1752" s="1" t="str">
        <f>HYPERLINK("https://www.insiel.it/cms/societa-trasparente/09-bandi-di-gara-e-contratti/Atti_amministrazioni_aggiudicatrici/index_ori.html?pCig=Y34308D5BF","Atti della procedura")</f>
        <v>Atti della procedura</v>
      </c>
    </row>
    <row r="1753" spans="2:8" ht="60" x14ac:dyDescent="0.25">
      <c r="B1753" s="1" t="s">
        <v>5944</v>
      </c>
      <c r="C1753" s="1" t="s">
        <v>5945</v>
      </c>
      <c r="D1753" s="1" t="s">
        <v>5946</v>
      </c>
      <c r="E1753" s="1" t="s">
        <v>5947</v>
      </c>
      <c r="F1753" s="1" t="s">
        <v>5948</v>
      </c>
      <c r="G1753" s="2">
        <v>2325</v>
      </c>
      <c r="H1753" s="1" t="str">
        <f>HYPERLINK("https://www.insiel.it/cms/societa-trasparente/09-bandi-di-gara-e-contratti/Atti_amministrazioni_aggiudicatrici/index_ori.html?pCig=Y50308D573","Atti della procedura")</f>
        <v>Atti della procedura</v>
      </c>
    </row>
    <row r="1754" spans="2:8" ht="75" x14ac:dyDescent="0.25">
      <c r="B1754" s="1" t="s">
        <v>5949</v>
      </c>
      <c r="C1754" s="1" t="s">
        <v>5950</v>
      </c>
      <c r="D1754" s="1" t="s">
        <v>882</v>
      </c>
      <c r="E1754" s="1" t="s">
        <v>882</v>
      </c>
      <c r="F1754" s="1" t="s">
        <v>5951</v>
      </c>
      <c r="G1754" s="2">
        <v>1125</v>
      </c>
      <c r="H1754" s="1" t="str">
        <f>HYPERLINK("https://www.insiel.it/cms/societa-trasparente/09-bandi-di-gara-e-contratti/Atti_amministrazioni_aggiudicatrici/index_ori.html?pCig=YC3308D512","Atti della procedura")</f>
        <v>Atti della procedura</v>
      </c>
    </row>
    <row r="1755" spans="2:8" ht="60" x14ac:dyDescent="0.25">
      <c r="B1755" s="1" t="s">
        <v>5952</v>
      </c>
      <c r="C1755" s="1" t="s">
        <v>5953</v>
      </c>
      <c r="D1755" s="1" t="s">
        <v>5935</v>
      </c>
      <c r="E1755" s="1" t="s">
        <v>2981</v>
      </c>
      <c r="F1755" s="1" t="s">
        <v>5954</v>
      </c>
      <c r="G1755" s="2">
        <v>4800</v>
      </c>
      <c r="H1755" s="1" t="str">
        <f>HYPERLINK("https://www.insiel.it/cms/societa-trasparente/09-bandi-di-gara-e-contratti/Atti_amministrazioni_aggiudicatrici/index_ori.html?pCig=YCF308CF7B","Atti della procedura")</f>
        <v>Atti della procedura</v>
      </c>
    </row>
    <row r="1756" spans="2:8" ht="45" x14ac:dyDescent="0.25">
      <c r="B1756" s="1" t="s">
        <v>5955</v>
      </c>
      <c r="C1756" s="1" t="s">
        <v>5956</v>
      </c>
      <c r="D1756" s="1" t="s">
        <v>5957</v>
      </c>
      <c r="E1756" s="1" t="s">
        <v>2532</v>
      </c>
      <c r="F1756" s="1" t="s">
        <v>5958</v>
      </c>
      <c r="G1756" s="2">
        <v>1710</v>
      </c>
      <c r="H1756" s="1" t="str">
        <f>HYPERLINK("https://www.insiel.it/cms/societa-trasparente/09-bandi-di-gara-e-contratti/Atti_amministrazioni_aggiudicatrici/index_ori.html?pCig=Y82308CD5B","Atti della procedura")</f>
        <v>Atti della procedura</v>
      </c>
    </row>
    <row r="1757" spans="2:8" ht="45" x14ac:dyDescent="0.25">
      <c r="B1757" s="1" t="s">
        <v>5959</v>
      </c>
      <c r="C1757" s="1" t="s">
        <v>5960</v>
      </c>
      <c r="D1757" s="1" t="s">
        <v>5961</v>
      </c>
      <c r="E1757" s="1" t="s">
        <v>5962</v>
      </c>
      <c r="F1757" s="1" t="s">
        <v>5963</v>
      </c>
      <c r="G1757" s="2">
        <v>1000</v>
      </c>
      <c r="H1757" s="1" t="str">
        <f>HYPERLINK("https://www.insiel.it/cms/societa-trasparente/09-bandi-di-gara-e-contratti/Atti_amministrazioni_aggiudicatrici/index_ori.html?pCig=Y83308CCA5","Atti della procedura")</f>
        <v>Atti della procedura</v>
      </c>
    </row>
    <row r="1758" spans="2:8" ht="30" x14ac:dyDescent="0.25">
      <c r="B1758" s="1" t="s">
        <v>5964</v>
      </c>
      <c r="C1758" s="1" t="s">
        <v>5965</v>
      </c>
      <c r="D1758" s="1" t="s">
        <v>5966</v>
      </c>
      <c r="E1758" s="1" t="s">
        <v>5967</v>
      </c>
      <c r="F1758" s="1" t="s">
        <v>5968</v>
      </c>
      <c r="G1758" s="2">
        <v>2236</v>
      </c>
      <c r="H1758" s="1" t="str">
        <f>HYPERLINK("https://www.insiel.it/cms/societa-trasparente/09-bandi-di-gara-e-contratti/Atti_amministrazioni_aggiudicatrici/index_ori.html?pCig=Y79308CBE9","Atti della procedura")</f>
        <v>Atti della procedura</v>
      </c>
    </row>
    <row r="1759" spans="2:8" ht="45" x14ac:dyDescent="0.25">
      <c r="B1759" s="1" t="s">
        <v>5969</v>
      </c>
      <c r="C1759" s="1" t="s">
        <v>5970</v>
      </c>
      <c r="D1759" s="1" t="s">
        <v>5971</v>
      </c>
      <c r="E1759" s="1" t="s">
        <v>5972</v>
      </c>
      <c r="F1759" s="1" t="s">
        <v>5973</v>
      </c>
      <c r="G1759" s="2">
        <v>3600</v>
      </c>
      <c r="H1759" s="1" t="str">
        <f>HYPERLINK("https://www.insiel.it/cms/societa-trasparente/09-bandi-di-gara-e-contratti/Atti_amministrazioni_aggiudicatrici/index_ori.html?pCig=YEF308CA61","Atti della procedura")</f>
        <v>Atti della procedura</v>
      </c>
    </row>
    <row r="1760" spans="2:8" ht="45" x14ac:dyDescent="0.25">
      <c r="B1760" s="1" t="s">
        <v>5974</v>
      </c>
      <c r="C1760" s="1" t="s">
        <v>5975</v>
      </c>
      <c r="D1760" s="1" t="s">
        <v>5976</v>
      </c>
      <c r="E1760" s="1" t="s">
        <v>5977</v>
      </c>
      <c r="F1760" s="1" t="s">
        <v>5978</v>
      </c>
      <c r="G1760" s="2">
        <v>1200</v>
      </c>
      <c r="H1760" s="1" t="str">
        <f>HYPERLINK("https://www.insiel.it/cms/societa-trasparente/09-bandi-di-gara-e-contratti/Atti_amministrazioni_aggiudicatrici/index_ori.html?pCig=Y4F308C96A","Atti della procedura")</f>
        <v>Atti della procedura</v>
      </c>
    </row>
    <row r="1761" spans="2:8" ht="30" x14ac:dyDescent="0.25">
      <c r="B1761" s="1" t="s">
        <v>5979</v>
      </c>
      <c r="C1761" s="1" t="s">
        <v>5980</v>
      </c>
      <c r="D1761" s="1" t="s">
        <v>5981</v>
      </c>
      <c r="E1761" s="1" t="s">
        <v>2532</v>
      </c>
      <c r="F1761" s="1" t="s">
        <v>5982</v>
      </c>
      <c r="G1761" s="2">
        <v>2090</v>
      </c>
      <c r="H1761" s="1" t="str">
        <f>HYPERLINK("https://www.insiel.it/cms/societa-trasparente/09-bandi-di-gara-e-contratti/Atti_amministrazioni_aggiudicatrici/index_ori.html?pCig=YCC308C2E8","Atti della procedura")</f>
        <v>Atti della procedura</v>
      </c>
    </row>
    <row r="1762" spans="2:8" ht="30" x14ac:dyDescent="0.25">
      <c r="B1762" s="1" t="s">
        <v>5983</v>
      </c>
      <c r="C1762" s="1" t="s">
        <v>5984</v>
      </c>
      <c r="D1762" s="1" t="s">
        <v>5891</v>
      </c>
      <c r="E1762" s="1" t="s">
        <v>2532</v>
      </c>
      <c r="F1762" s="1" t="s">
        <v>5985</v>
      </c>
      <c r="G1762" s="2">
        <v>5100</v>
      </c>
      <c r="H1762" s="1" t="str">
        <f>HYPERLINK("https://www.insiel.it/cms/societa-trasparente/09-bandi-di-gara-e-contratti/Atti_amministrazioni_aggiudicatrici/index_ori.html?pCig=YF6308C276","Atti della procedura")</f>
        <v>Atti della procedura</v>
      </c>
    </row>
    <row r="1763" spans="2:8" ht="30" x14ac:dyDescent="0.25">
      <c r="B1763" s="1" t="s">
        <v>5986</v>
      </c>
      <c r="C1763" s="1" t="s">
        <v>5987</v>
      </c>
      <c r="D1763" s="1" t="s">
        <v>5988</v>
      </c>
      <c r="E1763" s="1" t="s">
        <v>5977</v>
      </c>
      <c r="F1763" s="1" t="s">
        <v>5989</v>
      </c>
      <c r="G1763" s="2">
        <v>1200</v>
      </c>
      <c r="H1763" s="1" t="str">
        <f>HYPERLINK("https://www.insiel.it/cms/societa-trasparente/09-bandi-di-gara-e-contratti/Atti_amministrazioni_aggiudicatrici/index_ori.html?pCig=YC1308C1E7","Atti della procedura")</f>
        <v>Atti della procedura</v>
      </c>
    </row>
    <row r="1764" spans="2:8" ht="30" x14ac:dyDescent="0.25">
      <c r="B1764" s="1" t="s">
        <v>5990</v>
      </c>
      <c r="C1764" s="1" t="s">
        <v>5991</v>
      </c>
      <c r="D1764" s="1" t="s">
        <v>5992</v>
      </c>
      <c r="E1764" s="1" t="s">
        <v>5967</v>
      </c>
      <c r="F1764" s="1" t="s">
        <v>5993</v>
      </c>
      <c r="G1764" s="2">
        <v>3510</v>
      </c>
      <c r="H1764" s="1" t="str">
        <f>HYPERLINK("https://www.insiel.it/cms/societa-trasparente/09-bandi-di-gara-e-contratti/Atti_amministrazioni_aggiudicatrici/index_ori.html?pCig=YEE308C149","Atti della procedura")</f>
        <v>Atti della procedura</v>
      </c>
    </row>
    <row r="1765" spans="2:8" ht="30" x14ac:dyDescent="0.25">
      <c r="B1765" s="1" t="s">
        <v>5994</v>
      </c>
      <c r="C1765" s="1" t="s">
        <v>5995</v>
      </c>
      <c r="D1765" s="1" t="s">
        <v>5996</v>
      </c>
      <c r="E1765" s="1" t="s">
        <v>5997</v>
      </c>
      <c r="F1765" s="1" t="s">
        <v>5998</v>
      </c>
      <c r="G1765" s="2">
        <v>8960</v>
      </c>
      <c r="H1765" s="1" t="str">
        <f>HYPERLINK("https://www.insiel.it/cms/societa-trasparente/09-bandi-di-gara-e-contratti/Atti_amministrazioni_aggiudicatrici/index_ori.html?pCig=YA1308AA92","Atti della procedura")</f>
        <v>Atti della procedura</v>
      </c>
    </row>
    <row r="1766" spans="2:8" ht="30" x14ac:dyDescent="0.25">
      <c r="B1766" s="1" t="s">
        <v>5999</v>
      </c>
      <c r="C1766" s="1" t="s">
        <v>6000</v>
      </c>
      <c r="D1766" s="1" t="s">
        <v>6001</v>
      </c>
      <c r="E1766" s="1" t="s">
        <v>555</v>
      </c>
      <c r="F1766" s="1" t="s">
        <v>6002</v>
      </c>
      <c r="G1766" s="2">
        <v>7455</v>
      </c>
      <c r="H1766" s="1" t="str">
        <f>HYPERLINK("https://www.insiel.it/cms/societa-trasparente/09-bandi-di-gara-e-contratti/Atti_amministrazioni_aggiudicatrici/index_ori.html?pCig=Y9F308A426","Atti della procedura")</f>
        <v>Atti della procedura</v>
      </c>
    </row>
    <row r="1767" spans="2:8" x14ac:dyDescent="0.25">
      <c r="B1767" s="1" t="s">
        <v>6003</v>
      </c>
      <c r="C1767" s="1" t="s">
        <v>6004</v>
      </c>
      <c r="D1767" s="1" t="s">
        <v>6005</v>
      </c>
      <c r="E1767" s="1" t="s">
        <v>6005</v>
      </c>
      <c r="F1767" s="1" t="s">
        <v>6006</v>
      </c>
      <c r="G1767" s="2">
        <v>460</v>
      </c>
      <c r="H1767" s="1" t="str">
        <f>HYPERLINK("https://www.insiel.it/cms/societa-trasparente/09-bandi-di-gara-e-contratti/Atti_amministrazioni_aggiudicatrici/index_ori.html?pCig=Y6C30C2542","Atti della procedura")</f>
        <v>Atti della procedura</v>
      </c>
    </row>
    <row r="1768" spans="2:8" ht="30" x14ac:dyDescent="0.25">
      <c r="B1768" s="1" t="s">
        <v>6007</v>
      </c>
      <c r="C1768" s="1" t="s">
        <v>6008</v>
      </c>
      <c r="D1768" s="1" t="s">
        <v>6009</v>
      </c>
      <c r="E1768" s="1" t="s">
        <v>2532</v>
      </c>
      <c r="F1768" s="1" t="s">
        <v>6010</v>
      </c>
      <c r="G1768" s="2">
        <v>1900</v>
      </c>
      <c r="H1768" s="1" t="str">
        <f>HYPERLINK("https://www.insiel.it/cms/societa-trasparente/09-bandi-di-gara-e-contratti/Atti_amministrazioni_aggiudicatrici/index_ori.html?pCig=Y7230C24EA","Atti della procedura")</f>
        <v>Atti della procedura</v>
      </c>
    </row>
    <row r="1769" spans="2:8" ht="45" x14ac:dyDescent="0.25">
      <c r="B1769" s="1" t="s">
        <v>6011</v>
      </c>
      <c r="C1769" s="1" t="s">
        <v>6012</v>
      </c>
      <c r="D1769" s="1" t="s">
        <v>3043</v>
      </c>
      <c r="E1769" s="1" t="s">
        <v>3043</v>
      </c>
      <c r="F1769" s="1" t="s">
        <v>6013</v>
      </c>
      <c r="G1769" s="2">
        <v>1488</v>
      </c>
      <c r="H1769" s="1" t="str">
        <f>HYPERLINK("https://www.insiel.it/cms/societa-trasparente/09-bandi-di-gara-e-contratti/Atti_amministrazioni_aggiudicatrici/index_ori.html?pCig=YDD30C2457","Atti della procedura")</f>
        <v>Atti della procedura</v>
      </c>
    </row>
    <row r="1770" spans="2:8" ht="30" x14ac:dyDescent="0.25">
      <c r="B1770" s="1" t="s">
        <v>6014</v>
      </c>
      <c r="C1770" s="1" t="s">
        <v>6015</v>
      </c>
      <c r="D1770" s="1" t="s">
        <v>649</v>
      </c>
      <c r="E1770" s="1" t="s">
        <v>649</v>
      </c>
      <c r="F1770" s="1" t="s">
        <v>6016</v>
      </c>
      <c r="G1770" s="2">
        <v>18912</v>
      </c>
      <c r="H1770" s="1" t="str">
        <f>HYPERLINK("https://www.insiel.it/cms/societa-trasparente/09-bandi-di-gara-e-contratti/Atti_amministrazioni_aggiudicatrici/index_ori.html?pCig=Y7932672B3","Atti della procedura")</f>
        <v>Atti della procedura</v>
      </c>
    </row>
    <row r="1771" spans="2:8" ht="30" x14ac:dyDescent="0.25">
      <c r="B1771" s="1" t="s">
        <v>6017</v>
      </c>
      <c r="C1771" s="1" t="s">
        <v>6018</v>
      </c>
      <c r="D1771" s="1" t="s">
        <v>6019</v>
      </c>
      <c r="E1771" s="1" t="s">
        <v>6019</v>
      </c>
      <c r="F1771" s="1" t="s">
        <v>6020</v>
      </c>
      <c r="G1771" s="2">
        <v>30860</v>
      </c>
      <c r="H1771" s="1" t="str">
        <f>HYPERLINK("https://www.insiel.it/cms/societa-trasparente/09-bandi-di-gara-e-contratti/Atti_amministrazioni_aggiudicatrici/index_ori.html?pCig=YBC307BCBB","Atti della procedura")</f>
        <v>Atti della procedura</v>
      </c>
    </row>
    <row r="1772" spans="2:8" x14ac:dyDescent="0.25">
      <c r="B1772" s="1" t="s">
        <v>6021</v>
      </c>
      <c r="C1772" s="1" t="s">
        <v>6022</v>
      </c>
      <c r="D1772" s="1" t="s">
        <v>371</v>
      </c>
      <c r="E1772" s="1" t="s">
        <v>371</v>
      </c>
      <c r="F1772" s="1" t="s">
        <v>6023</v>
      </c>
      <c r="G1772" s="2">
        <v>2304</v>
      </c>
      <c r="H1772" s="1" t="str">
        <f>HYPERLINK("https://www.insiel.it/cms/societa-trasparente/09-bandi-di-gara-e-contratti/Atti_amministrazioni_aggiudicatrici/index_ori.html?pCig=Y523073D22","Atti della procedura")</f>
        <v>Atti della procedura</v>
      </c>
    </row>
    <row r="1773" spans="2:8" x14ac:dyDescent="0.25">
      <c r="B1773" s="1" t="s">
        <v>6024</v>
      </c>
      <c r="C1773" s="1" t="s">
        <v>6025</v>
      </c>
      <c r="D1773" s="1" t="s">
        <v>15</v>
      </c>
      <c r="E1773" s="1" t="s">
        <v>15</v>
      </c>
      <c r="F1773" s="1" t="s">
        <v>6026</v>
      </c>
      <c r="G1773" s="2">
        <v>558</v>
      </c>
      <c r="H1773" s="1" t="str">
        <f>HYPERLINK("https://www.insiel.it/cms/societa-trasparente/09-bandi-di-gara-e-contratti/Atti_amministrazioni_aggiudicatrici/index_ori.html?pCig=YA23073D20","Atti della procedura")</f>
        <v>Atti della procedura</v>
      </c>
    </row>
    <row r="1774" spans="2:8" ht="45" x14ac:dyDescent="0.25">
      <c r="B1774" s="1" t="s">
        <v>6027</v>
      </c>
      <c r="C1774" s="1" t="s">
        <v>6028</v>
      </c>
      <c r="D1774" s="1" t="s">
        <v>6029</v>
      </c>
      <c r="E1774" s="1" t="s">
        <v>6029</v>
      </c>
      <c r="F1774" s="1" t="s">
        <v>6030</v>
      </c>
      <c r="G1774" s="2">
        <v>2000</v>
      </c>
      <c r="H1774" s="1" t="str">
        <f>HYPERLINK("https://www.insiel.it/cms/societa-trasparente/09-bandi-di-gara-e-contratti/Atti_amministrazioni_aggiudicatrici/index_ori.html?pCig=Y49307166E","Atti della procedura")</f>
        <v>Atti della procedura</v>
      </c>
    </row>
    <row r="1775" spans="2:8" ht="30" x14ac:dyDescent="0.25">
      <c r="B1775" s="1" t="s">
        <v>6031</v>
      </c>
      <c r="C1775" s="1" t="s">
        <v>6032</v>
      </c>
      <c r="D1775" s="1" t="s">
        <v>4576</v>
      </c>
      <c r="E1775" s="1" t="s">
        <v>4576</v>
      </c>
      <c r="F1775" s="1" t="s">
        <v>6033</v>
      </c>
      <c r="G1775" s="2">
        <v>1318</v>
      </c>
      <c r="H1775" s="1" t="str">
        <f>HYPERLINK("https://www.insiel.it/cms/societa-trasparente/09-bandi-di-gara-e-contratti/Atti_amministrazioni_aggiudicatrici/index_ori.html?pCig=Y623070F71","Atti della procedura")</f>
        <v>Atti della procedura</v>
      </c>
    </row>
    <row r="1776" spans="2:8" x14ac:dyDescent="0.25">
      <c r="B1776" s="1" t="s">
        <v>6034</v>
      </c>
      <c r="C1776" s="1" t="s">
        <v>6035</v>
      </c>
      <c r="D1776" s="1" t="s">
        <v>6036</v>
      </c>
      <c r="E1776" s="1" t="s">
        <v>6036</v>
      </c>
      <c r="F1776" s="1" t="s">
        <v>6037</v>
      </c>
      <c r="G1776" s="2">
        <v>1120</v>
      </c>
      <c r="H1776" s="1" t="str">
        <f>HYPERLINK("https://www.insiel.it/cms/societa-trasparente/09-bandi-di-gara-e-contratti/Atti_amministrazioni_aggiudicatrici/index_ori.html?pCig=Y383070AFC","Atti della procedura")</f>
        <v>Atti della procedura</v>
      </c>
    </row>
    <row r="1777" spans="2:8" ht="45" x14ac:dyDescent="0.25">
      <c r="B1777" s="1" t="s">
        <v>6038</v>
      </c>
      <c r="C1777" s="1" t="s">
        <v>6039</v>
      </c>
      <c r="D1777" s="1" t="s">
        <v>75</v>
      </c>
      <c r="E1777" s="1" t="s">
        <v>75</v>
      </c>
      <c r="F1777" s="1" t="s">
        <v>6040</v>
      </c>
      <c r="G1777" s="2">
        <v>1848</v>
      </c>
      <c r="H1777" s="1" t="str">
        <f>HYPERLINK("https://www.insiel.it/cms/societa-trasparente/09-bandi-di-gara-e-contratti/Atti_amministrazioni_aggiudicatrici/index_ori.html?pCig=Y1A30765ED","Atti della procedura")</f>
        <v>Atti della procedura</v>
      </c>
    </row>
    <row r="1778" spans="2:8" x14ac:dyDescent="0.25">
      <c r="B1778" s="1" t="s">
        <v>6041</v>
      </c>
      <c r="C1778" s="1" t="s">
        <v>78</v>
      </c>
      <c r="D1778" s="1" t="s">
        <v>979</v>
      </c>
      <c r="E1778" s="1" t="s">
        <v>979</v>
      </c>
      <c r="F1778" s="1" t="s">
        <v>6042</v>
      </c>
      <c r="G1778" s="2">
        <v>1327</v>
      </c>
      <c r="H1778" s="1" t="str">
        <f>HYPERLINK("https://www.insiel.it/cms/societa-trasparente/09-bandi-di-gara-e-contratti/Atti_amministrazioni_aggiudicatrici/index_ori.html?pCig=NO","Atti della procedura")</f>
        <v>Atti della procedura</v>
      </c>
    </row>
    <row r="1779" spans="2:8" x14ac:dyDescent="0.25">
      <c r="B1779" s="1" t="s">
        <v>6043</v>
      </c>
      <c r="C1779" s="1" t="s">
        <v>78</v>
      </c>
      <c r="D1779" s="1" t="s">
        <v>916</v>
      </c>
      <c r="E1779" s="1" t="s">
        <v>916</v>
      </c>
      <c r="F1779" s="1" t="s">
        <v>6044</v>
      </c>
      <c r="G1779" s="2">
        <v>2250</v>
      </c>
      <c r="H1779" s="1" t="str">
        <f>HYPERLINK("https://www.insiel.it/cms/societa-trasparente/09-bandi-di-gara-e-contratti/Atti_amministrazioni_aggiudicatrici/index_ori.html?pCig=NO","Atti della procedura")</f>
        <v>Atti della procedura</v>
      </c>
    </row>
    <row r="1780" spans="2:8" ht="30" x14ac:dyDescent="0.25">
      <c r="B1780" s="1" t="s">
        <v>6045</v>
      </c>
      <c r="C1780" s="1" t="s">
        <v>6046</v>
      </c>
      <c r="D1780" s="1" t="s">
        <v>916</v>
      </c>
      <c r="E1780" s="1" t="s">
        <v>916</v>
      </c>
      <c r="F1780" s="1" t="s">
        <v>6047</v>
      </c>
      <c r="G1780" s="2">
        <v>9100</v>
      </c>
      <c r="H1780" s="1" t="str">
        <f>HYPERLINK("https://www.insiel.it/cms/societa-trasparente/09-bandi-di-gara-e-contratti/Atti_amministrazioni_aggiudicatrici/index_ori.html?pCig=YAD3073B30","Atti della procedura")</f>
        <v>Atti della procedura</v>
      </c>
    </row>
    <row r="1781" spans="2:8" ht="30" x14ac:dyDescent="0.25">
      <c r="B1781" s="1" t="s">
        <v>6048</v>
      </c>
      <c r="C1781" s="1" t="s">
        <v>6049</v>
      </c>
      <c r="D1781" s="1" t="s">
        <v>2891</v>
      </c>
      <c r="E1781" s="1" t="s">
        <v>2891</v>
      </c>
      <c r="F1781" s="1" t="s">
        <v>6050</v>
      </c>
      <c r="G1781" s="2">
        <v>5040</v>
      </c>
      <c r="H1781" s="1" t="str">
        <f>HYPERLINK("https://www.insiel.it/cms/societa-trasparente/09-bandi-di-gara-e-contratti/Atti_amministrazioni_aggiudicatrici/index_ori.html?pCig=Y693073B7D","Atti della procedura")</f>
        <v>Atti della procedura</v>
      </c>
    </row>
    <row r="1782" spans="2:8" ht="30" x14ac:dyDescent="0.25">
      <c r="B1782" s="1" t="s">
        <v>6051</v>
      </c>
      <c r="C1782" s="1" t="s">
        <v>6052</v>
      </c>
      <c r="D1782" s="1" t="s">
        <v>6053</v>
      </c>
      <c r="E1782" s="1" t="s">
        <v>6053</v>
      </c>
      <c r="F1782" s="1" t="s">
        <v>6054</v>
      </c>
      <c r="G1782" s="2">
        <v>8166.08</v>
      </c>
      <c r="H1782" s="1" t="str">
        <f>HYPERLINK("https://www.insiel.it/cms/societa-trasparente/09-bandi-di-gara-e-contratti/Atti_amministrazioni_aggiudicatrici/index_ori.html?pCig=YEB306C789","Atti della procedura")</f>
        <v>Atti della procedura</v>
      </c>
    </row>
    <row r="1783" spans="2:8" ht="45" x14ac:dyDescent="0.25">
      <c r="B1783" s="1" t="s">
        <v>6055</v>
      </c>
      <c r="C1783" s="1" t="s">
        <v>6056</v>
      </c>
      <c r="D1783" s="1" t="s">
        <v>363</v>
      </c>
      <c r="E1783" s="1" t="s">
        <v>363</v>
      </c>
      <c r="F1783" s="1" t="s">
        <v>6057</v>
      </c>
      <c r="G1783" s="2">
        <v>6292.4</v>
      </c>
      <c r="H1783" s="1" t="str">
        <f>HYPERLINK("https://www.insiel.it/cms/societa-trasparente/09-bandi-di-gara-e-contratti/Atti_amministrazioni_aggiudicatrici/index_ori.html?pCig=Y2C306D8B0","Atti della procedura")</f>
        <v>Atti della procedura</v>
      </c>
    </row>
    <row r="1784" spans="2:8" ht="45" x14ac:dyDescent="0.25">
      <c r="B1784" s="1" t="s">
        <v>6058</v>
      </c>
      <c r="C1784" s="1" t="s">
        <v>6059</v>
      </c>
      <c r="D1784" s="1" t="s">
        <v>6060</v>
      </c>
      <c r="E1784" s="1" t="s">
        <v>6060</v>
      </c>
      <c r="F1784" s="1" t="s">
        <v>6061</v>
      </c>
      <c r="G1784" s="2">
        <v>1080</v>
      </c>
      <c r="H1784" s="1" t="str">
        <f>HYPERLINK("https://www.insiel.it/cms/societa-trasparente/09-bandi-di-gara-e-contratti/Atti_amministrazioni_aggiudicatrici/index_ori.html?pCig=YA33068802","Atti della procedura")</f>
        <v>Atti della procedura</v>
      </c>
    </row>
    <row r="1785" spans="2:8" ht="75" x14ac:dyDescent="0.25">
      <c r="B1785" s="1" t="s">
        <v>6062</v>
      </c>
      <c r="C1785" s="1" t="s">
        <v>6063</v>
      </c>
      <c r="D1785" s="1" t="s">
        <v>6064</v>
      </c>
      <c r="E1785" s="1" t="s">
        <v>6064</v>
      </c>
      <c r="F1785" s="1" t="s">
        <v>6065</v>
      </c>
      <c r="G1785" s="2">
        <v>7096.23</v>
      </c>
      <c r="H1785" s="1" t="str">
        <f>HYPERLINK("https://www.insiel.it/cms/societa-trasparente/09-bandi-di-gara-e-contratti/Atti_amministrazioni_aggiudicatrici/index_ori.html?pCig=Y7F3067B5D","Atti della procedura")</f>
        <v>Atti della procedura</v>
      </c>
    </row>
    <row r="1786" spans="2:8" ht="30" x14ac:dyDescent="0.25">
      <c r="B1786" s="1" t="s">
        <v>6066</v>
      </c>
      <c r="C1786" s="1" t="s">
        <v>6067</v>
      </c>
      <c r="D1786" s="1" t="s">
        <v>273</v>
      </c>
      <c r="E1786" s="1" t="s">
        <v>273</v>
      </c>
      <c r="F1786" s="1" t="s">
        <v>6068</v>
      </c>
      <c r="G1786" s="2">
        <v>35000</v>
      </c>
      <c r="H1786" s="1" t="str">
        <f>HYPERLINK("https://www.insiel.it/cms/societa-trasparente/09-bandi-di-gara-e-contratti/Atti_amministrazioni_aggiudicatrici/index_ori.html?pCig=Y013066430","Atti della procedura")</f>
        <v>Atti della procedura</v>
      </c>
    </row>
    <row r="1787" spans="2:8" ht="60" x14ac:dyDescent="0.25">
      <c r="B1787" s="1" t="s">
        <v>6069</v>
      </c>
      <c r="C1787" s="1" t="s">
        <v>6070</v>
      </c>
      <c r="D1787" s="1" t="s">
        <v>429</v>
      </c>
      <c r="E1787" s="1" t="s">
        <v>429</v>
      </c>
      <c r="F1787" s="1" t="s">
        <v>6071</v>
      </c>
      <c r="G1787" s="2">
        <v>7160</v>
      </c>
      <c r="H1787" s="1" t="str">
        <f>HYPERLINK("https://www.insiel.it/cms/societa-trasparente/09-bandi-di-gara-e-contratti/Atti_amministrazioni_aggiudicatrici/index_ori.html?pCig=Y01306227F","Atti della procedura")</f>
        <v>Atti della procedura</v>
      </c>
    </row>
    <row r="1788" spans="2:8" x14ac:dyDescent="0.25">
      <c r="B1788" s="1" t="s">
        <v>6072</v>
      </c>
      <c r="C1788" s="1" t="s">
        <v>6073</v>
      </c>
      <c r="D1788" s="1" t="s">
        <v>281</v>
      </c>
      <c r="E1788" s="1" t="s">
        <v>281</v>
      </c>
      <c r="F1788" s="1" t="s">
        <v>3369</v>
      </c>
      <c r="G1788" s="2">
        <v>3704.33</v>
      </c>
      <c r="H1788" s="1" t="str">
        <f>HYPERLINK("https://www.insiel.it/cms/societa-trasparente/09-bandi-di-gara-e-contratti/Atti_amministrazioni_aggiudicatrici/index_ori.html?pCig=YA33070291","Atti della procedura")</f>
        <v>Atti della procedura</v>
      </c>
    </row>
    <row r="1789" spans="2:8" ht="30" x14ac:dyDescent="0.25">
      <c r="B1789" s="1" t="s">
        <v>6074</v>
      </c>
      <c r="C1789" s="1" t="s">
        <v>6075</v>
      </c>
      <c r="D1789" s="1" t="s">
        <v>253</v>
      </c>
      <c r="E1789" s="1" t="s">
        <v>253</v>
      </c>
      <c r="F1789" s="1" t="s">
        <v>6076</v>
      </c>
      <c r="G1789" s="2">
        <v>293.16000000000003</v>
      </c>
      <c r="H1789" s="1" t="str">
        <f>HYPERLINK("https://www.insiel.it/cms/societa-trasparente/09-bandi-di-gara-e-contratti/Atti_amministrazioni_aggiudicatrici/index_ori.html?pCig=YCE3061A05","Atti della procedura")</f>
        <v>Atti della procedura</v>
      </c>
    </row>
    <row r="1790" spans="2:8" ht="30" x14ac:dyDescent="0.25">
      <c r="B1790" s="1" t="s">
        <v>6077</v>
      </c>
      <c r="C1790" s="1" t="s">
        <v>6078</v>
      </c>
      <c r="D1790" s="1" t="s">
        <v>5463</v>
      </c>
      <c r="E1790" s="1" t="s">
        <v>5463</v>
      </c>
      <c r="F1790" s="1" t="s">
        <v>6079</v>
      </c>
      <c r="G1790" s="2">
        <v>25680</v>
      </c>
      <c r="H1790" s="1" t="str">
        <f>HYPERLINK("https://www.insiel.it/cms/societa-trasparente/09-bandi-di-gara-e-contratti/Atti_amministrazioni_aggiudicatrici/index_ori.html?pCig=Y21306A2BD","Atti della procedura")</f>
        <v>Atti della procedura</v>
      </c>
    </row>
    <row r="1791" spans="2:8" x14ac:dyDescent="0.25">
      <c r="B1791" s="1" t="s">
        <v>6080</v>
      </c>
      <c r="C1791" s="1" t="s">
        <v>78</v>
      </c>
      <c r="D1791" s="1" t="s">
        <v>1055</v>
      </c>
      <c r="E1791" s="1" t="s">
        <v>1055</v>
      </c>
      <c r="F1791" s="1" t="s">
        <v>6081</v>
      </c>
      <c r="G1791" s="2">
        <v>22346</v>
      </c>
      <c r="H1791" s="1" t="str">
        <f>HYPERLINK("https://www.insiel.it/cms/societa-trasparente/09-bandi-di-gara-e-contratti/Atti_amministrazioni_aggiudicatrici/index_ori.html?pCig=NO","Atti della procedura")</f>
        <v>Atti della procedura</v>
      </c>
    </row>
    <row r="1792" spans="2:8" x14ac:dyDescent="0.25">
      <c r="B1792" s="1" t="s">
        <v>6082</v>
      </c>
      <c r="C1792" s="1" t="s">
        <v>78</v>
      </c>
      <c r="D1792" s="1" t="s">
        <v>87</v>
      </c>
      <c r="E1792" s="1" t="s">
        <v>87</v>
      </c>
      <c r="F1792" s="1" t="s">
        <v>6083</v>
      </c>
      <c r="G1792" s="2">
        <v>360</v>
      </c>
      <c r="H1792" s="1" t="str">
        <f>HYPERLINK("https://www.insiel.it/cms/societa-trasparente/09-bandi-di-gara-e-contratti/Atti_amministrazioni_aggiudicatrici/index_ori.html?pCig=NO","Atti della procedura")</f>
        <v>Atti della procedura</v>
      </c>
    </row>
    <row r="1793" spans="2:8" ht="30" x14ac:dyDescent="0.25">
      <c r="B1793" s="1" t="s">
        <v>6084</v>
      </c>
      <c r="C1793" s="1" t="s">
        <v>78</v>
      </c>
      <c r="D1793" s="1" t="s">
        <v>971</v>
      </c>
      <c r="E1793" s="1" t="s">
        <v>971</v>
      </c>
      <c r="F1793" s="1" t="s">
        <v>6085</v>
      </c>
      <c r="G1793" s="2">
        <v>1000</v>
      </c>
      <c r="H1793" s="1" t="str">
        <f>HYPERLINK("https://www.insiel.it/cms/societa-trasparente/09-bandi-di-gara-e-contratti/Atti_amministrazioni_aggiudicatrici/index_ori.html?pCig=NO","Atti della procedura")</f>
        <v>Atti della procedura</v>
      </c>
    </row>
    <row r="1794" spans="2:8" ht="30" x14ac:dyDescent="0.25">
      <c r="B1794" s="1" t="s">
        <v>6086</v>
      </c>
      <c r="C1794" s="1" t="s">
        <v>6087</v>
      </c>
      <c r="D1794" s="1" t="s">
        <v>123</v>
      </c>
      <c r="E1794" s="1" t="s">
        <v>123</v>
      </c>
      <c r="F1794" s="1" t="s">
        <v>6088</v>
      </c>
      <c r="G1794" s="2">
        <v>11583</v>
      </c>
      <c r="H1794" s="1" t="str">
        <f>HYPERLINK("https://www.insiel.it/cms/societa-trasparente/09-bandi-di-gara-e-contratti/Atti_amministrazioni_aggiudicatrici/index_ori.html?pCig=Y7E30979D2","Atti della procedura")</f>
        <v>Atti della procedura</v>
      </c>
    </row>
    <row r="1795" spans="2:8" ht="30" x14ac:dyDescent="0.25">
      <c r="B1795" s="1" t="s">
        <v>6089</v>
      </c>
      <c r="C1795" s="1" t="s">
        <v>6090</v>
      </c>
      <c r="D1795" s="1" t="s">
        <v>649</v>
      </c>
      <c r="E1795" s="1" t="s">
        <v>649</v>
      </c>
      <c r="F1795" s="1" t="s">
        <v>6091</v>
      </c>
      <c r="G1795" s="2">
        <v>14669.64</v>
      </c>
      <c r="H1795" s="1" t="str">
        <f>HYPERLINK("https://www.insiel.it/cms/societa-trasparente/09-bandi-di-gara-e-contratti/Atti_amministrazioni_aggiudicatrici/index_ori.html?pCig=Y2D305B5C2","Atti della procedura")</f>
        <v>Atti della procedura</v>
      </c>
    </row>
    <row r="1796" spans="2:8" x14ac:dyDescent="0.25">
      <c r="B1796" s="1" t="s">
        <v>6092</v>
      </c>
      <c r="C1796" s="1" t="s">
        <v>6093</v>
      </c>
      <c r="D1796" s="1" t="s">
        <v>649</v>
      </c>
      <c r="E1796" s="1" t="s">
        <v>649</v>
      </c>
      <c r="F1796" s="1" t="s">
        <v>6094</v>
      </c>
      <c r="G1796" s="2">
        <v>924</v>
      </c>
      <c r="H1796" s="1" t="str">
        <f>HYPERLINK("https://www.insiel.it/cms/societa-trasparente/09-bandi-di-gara-e-contratti/Atti_amministrazioni_aggiudicatrici/index_ori.html?pCig=Y663072BF9","Atti della procedura")</f>
        <v>Atti della procedura</v>
      </c>
    </row>
    <row r="1797" spans="2:8" ht="60" x14ac:dyDescent="0.25">
      <c r="B1797" s="1" t="s">
        <v>6095</v>
      </c>
      <c r="C1797" s="1" t="s">
        <v>6096</v>
      </c>
      <c r="D1797" s="1" t="s">
        <v>2017</v>
      </c>
      <c r="E1797" s="1" t="s">
        <v>2017</v>
      </c>
      <c r="F1797" s="1" t="s">
        <v>6097</v>
      </c>
      <c r="G1797" s="2">
        <v>2650</v>
      </c>
      <c r="H1797" s="1" t="str">
        <f>HYPERLINK("https://www.insiel.it/cms/societa-trasparente/09-bandi-di-gara-e-contratti/Atti_amministrazioni_aggiudicatrici/index_ori.html?pCig=YAC30580BA","Atti della procedura")</f>
        <v>Atti della procedura</v>
      </c>
    </row>
    <row r="1798" spans="2:8" ht="45" x14ac:dyDescent="0.25">
      <c r="B1798" s="1" t="s">
        <v>6098</v>
      </c>
      <c r="C1798" s="1" t="s">
        <v>6099</v>
      </c>
      <c r="D1798" s="1" t="s">
        <v>1335</v>
      </c>
      <c r="E1798" s="1" t="s">
        <v>1335</v>
      </c>
      <c r="F1798" s="1" t="s">
        <v>6100</v>
      </c>
      <c r="G1798" s="2">
        <v>12499.95</v>
      </c>
      <c r="H1798" s="1" t="str">
        <f>HYPERLINK("https://www.insiel.it/cms/societa-trasparente/09-bandi-di-gara-e-contratti/Atti_amministrazioni_aggiudicatrici/index_ori.html?pCig=Y0930586CC","Atti della procedura")</f>
        <v>Atti della procedura</v>
      </c>
    </row>
    <row r="1799" spans="2:8" ht="45" x14ac:dyDescent="0.25">
      <c r="B1799" s="1" t="s">
        <v>6101</v>
      </c>
      <c r="C1799" s="1" t="s">
        <v>6102</v>
      </c>
      <c r="D1799" s="1" t="s">
        <v>3674</v>
      </c>
      <c r="E1799" s="1" t="s">
        <v>3674</v>
      </c>
      <c r="F1799" s="1" t="s">
        <v>6103</v>
      </c>
      <c r="G1799" s="2">
        <v>2124</v>
      </c>
      <c r="H1799" s="1" t="str">
        <f>HYPERLINK("https://www.insiel.it/cms/societa-trasparente/09-bandi-di-gara-e-contratti/Atti_amministrazioni_aggiudicatrici/index_ori.html?pCig=YD63055FED","Atti della procedura")</f>
        <v>Atti della procedura</v>
      </c>
    </row>
    <row r="1800" spans="2:8" ht="45" x14ac:dyDescent="0.25">
      <c r="B1800" s="1" t="s">
        <v>6104</v>
      </c>
      <c r="C1800" s="1" t="s">
        <v>6105</v>
      </c>
      <c r="D1800" s="1" t="s">
        <v>6106</v>
      </c>
      <c r="E1800" s="1" t="s">
        <v>6106</v>
      </c>
      <c r="F1800" s="1" t="s">
        <v>6107</v>
      </c>
      <c r="G1800" s="2">
        <v>163.78</v>
      </c>
      <c r="H1800" s="1" t="str">
        <f>HYPERLINK("https://www.insiel.it/cms/societa-trasparente/09-bandi-di-gara-e-contratti/Atti_amministrazioni_aggiudicatrici/index_ori.html?pCig=Y533054E44","Atti della procedura")</f>
        <v>Atti della procedura</v>
      </c>
    </row>
    <row r="1801" spans="2:8" ht="30" x14ac:dyDescent="0.25">
      <c r="B1801" s="1" t="s">
        <v>6108</v>
      </c>
      <c r="C1801" s="1" t="s">
        <v>6109</v>
      </c>
      <c r="D1801" s="1" t="s">
        <v>6110</v>
      </c>
      <c r="E1801" s="1" t="s">
        <v>3471</v>
      </c>
      <c r="F1801" s="1" t="s">
        <v>3472</v>
      </c>
      <c r="G1801" s="2">
        <v>1152</v>
      </c>
      <c r="H1801" s="1" t="str">
        <f>HYPERLINK("https://www.insiel.it/cms/societa-trasparente/09-bandi-di-gara-e-contratti/Atti_amministrazioni_aggiudicatrici/index_ori.html?pCig=Y19306D19B","Atti della procedura")</f>
        <v>Atti della procedura</v>
      </c>
    </row>
    <row r="1802" spans="2:8" ht="45" x14ac:dyDescent="0.25">
      <c r="B1802" s="1" t="s">
        <v>6111</v>
      </c>
      <c r="C1802" s="1" t="s">
        <v>6112</v>
      </c>
      <c r="D1802" s="1" t="s">
        <v>6113</v>
      </c>
      <c r="E1802" s="1" t="s">
        <v>6113</v>
      </c>
      <c r="F1802" s="1" t="s">
        <v>6114</v>
      </c>
      <c r="G1802" s="2">
        <v>12000</v>
      </c>
      <c r="H1802" s="1" t="str">
        <f>HYPERLINK("https://www.insiel.it/cms/societa-trasparente/09-bandi-di-gara-e-contratti/Atti_amministrazioni_aggiudicatrici/index_ori.html?pCig=Y57307D18D","Atti della procedura")</f>
        <v>Atti della procedura</v>
      </c>
    </row>
    <row r="1803" spans="2:8" ht="45" x14ac:dyDescent="0.25">
      <c r="B1803" s="1" t="s">
        <v>6115</v>
      </c>
      <c r="C1803" s="1" t="s">
        <v>6116</v>
      </c>
      <c r="D1803" s="1" t="s">
        <v>3480</v>
      </c>
      <c r="E1803" s="1" t="s">
        <v>3480</v>
      </c>
      <c r="F1803" s="1" t="s">
        <v>6117</v>
      </c>
      <c r="G1803" s="2">
        <v>300</v>
      </c>
      <c r="H1803" s="1" t="str">
        <f>HYPERLINK("https://www.insiel.it/cms/societa-trasparente/09-bandi-di-gara-e-contratti/Atti_amministrazioni_aggiudicatrici/index_ori.html?pCig=Y6A304FB3E","Atti della procedura")</f>
        <v>Atti della procedura</v>
      </c>
    </row>
    <row r="1804" spans="2:8" ht="30" x14ac:dyDescent="0.25">
      <c r="B1804" s="1" t="s">
        <v>6118</v>
      </c>
      <c r="C1804" s="1" t="s">
        <v>6119</v>
      </c>
      <c r="D1804" s="1" t="s">
        <v>2924</v>
      </c>
      <c r="E1804" s="1" t="s">
        <v>2924</v>
      </c>
      <c r="F1804" s="1" t="s">
        <v>6120</v>
      </c>
      <c r="G1804" s="2">
        <v>1500</v>
      </c>
      <c r="H1804" s="1" t="str">
        <f>HYPERLINK("https://www.insiel.it/cms/societa-trasparente/09-bandi-di-gara-e-contratti/Atti_amministrazioni_aggiudicatrici/index_ori.html?pCig=Y8D304FADF","Atti della procedura")</f>
        <v>Atti della procedura</v>
      </c>
    </row>
    <row r="1805" spans="2:8" ht="60" x14ac:dyDescent="0.25">
      <c r="B1805" s="1" t="s">
        <v>6121</v>
      </c>
      <c r="C1805" s="1" t="s">
        <v>6122</v>
      </c>
      <c r="D1805" s="1" t="s">
        <v>6123</v>
      </c>
      <c r="E1805" s="1" t="s">
        <v>6123</v>
      </c>
      <c r="F1805" s="1" t="s">
        <v>6124</v>
      </c>
      <c r="G1805" s="2">
        <v>2700</v>
      </c>
      <c r="H1805" s="1" t="str">
        <f>HYPERLINK("https://www.insiel.it/cms/societa-trasparente/09-bandi-di-gara-e-contratti/Atti_amministrazioni_aggiudicatrici/index_ori.html?pCig=Y413052C00","Atti della procedura")</f>
        <v>Atti della procedura</v>
      </c>
    </row>
    <row r="1806" spans="2:8" x14ac:dyDescent="0.25">
      <c r="B1806" s="1" t="s">
        <v>6125</v>
      </c>
      <c r="C1806" s="1" t="s">
        <v>6126</v>
      </c>
      <c r="D1806" s="1" t="s">
        <v>6127</v>
      </c>
      <c r="E1806" s="1" t="s">
        <v>6127</v>
      </c>
      <c r="F1806" s="1" t="s">
        <v>6128</v>
      </c>
      <c r="G1806" s="2">
        <v>2478</v>
      </c>
      <c r="H1806" s="1" t="str">
        <f>HYPERLINK("https://www.insiel.it/cms/societa-trasparente/09-bandi-di-gara-e-contratti/Atti_amministrazioni_aggiudicatrici/index_ori.html?pCig=Y79305B4AC","Atti della procedura")</f>
        <v>Atti della procedura</v>
      </c>
    </row>
    <row r="1807" spans="2:8" x14ac:dyDescent="0.25">
      <c r="B1807" s="1" t="s">
        <v>6129</v>
      </c>
      <c r="C1807" s="1" t="s">
        <v>6130</v>
      </c>
      <c r="D1807" s="1" t="s">
        <v>2785</v>
      </c>
      <c r="E1807" s="1" t="s">
        <v>2785</v>
      </c>
      <c r="F1807" s="1" t="s">
        <v>6131</v>
      </c>
      <c r="G1807" s="2">
        <v>290</v>
      </c>
      <c r="H1807" s="1" t="str">
        <f>HYPERLINK("https://www.insiel.it/cms/societa-trasparente/09-bandi-di-gara-e-contratti/Atti_amministrazioni_aggiudicatrici/index_ori.html?pCig=Y09304CF73","Atti della procedura")</f>
        <v>Atti della procedura</v>
      </c>
    </row>
    <row r="1808" spans="2:8" ht="30" x14ac:dyDescent="0.25">
      <c r="B1808" s="1" t="s">
        <v>6132</v>
      </c>
      <c r="C1808" s="1" t="s">
        <v>6133</v>
      </c>
      <c r="D1808" s="1" t="s">
        <v>729</v>
      </c>
      <c r="E1808" s="1" t="s">
        <v>729</v>
      </c>
      <c r="F1808" s="1" t="s">
        <v>3712</v>
      </c>
      <c r="G1808" s="2">
        <v>165.63</v>
      </c>
      <c r="H1808" s="1" t="str">
        <f>HYPERLINK("https://www.insiel.it/cms/societa-trasparente/09-bandi-di-gara-e-contratti/Atti_amministrazioni_aggiudicatrici/index_ori.html?pCig=Z82304C100","Atti della procedura")</f>
        <v>Atti della procedura</v>
      </c>
    </row>
    <row r="1809" spans="2:8" x14ac:dyDescent="0.25">
      <c r="B1809" s="1" t="s">
        <v>6134</v>
      </c>
      <c r="C1809" s="1" t="s">
        <v>6135</v>
      </c>
      <c r="D1809" s="1" t="s">
        <v>3486</v>
      </c>
      <c r="E1809" s="1" t="s">
        <v>3486</v>
      </c>
      <c r="F1809" s="1" t="s">
        <v>6136</v>
      </c>
      <c r="G1809" s="2">
        <v>8016</v>
      </c>
      <c r="H1809" s="1" t="str">
        <f>HYPERLINK("https://www.insiel.it/cms/societa-trasparente/09-bandi-di-gara-e-contratti/Atti_amministrazioni_aggiudicatrici/index_ori.html?pCig=Y9E3060E10","Atti della procedura")</f>
        <v>Atti della procedura</v>
      </c>
    </row>
    <row r="1810" spans="2:8" ht="30" x14ac:dyDescent="0.25">
      <c r="B1810" s="1" t="s">
        <v>6137</v>
      </c>
      <c r="C1810" s="1" t="s">
        <v>6138</v>
      </c>
      <c r="D1810" s="1" t="s">
        <v>123</v>
      </c>
      <c r="E1810" s="1" t="s">
        <v>123</v>
      </c>
      <c r="F1810" s="1" t="s">
        <v>6139</v>
      </c>
      <c r="G1810" s="2">
        <v>16940</v>
      </c>
      <c r="H1810" s="1" t="str">
        <f>HYPERLINK("https://www.insiel.it/cms/societa-trasparente/09-bandi-di-gara-e-contratti/Atti_amministrazioni_aggiudicatrici/index_ori.html?pCig=Y23304F8C6","Atti della procedura")</f>
        <v>Atti della procedura</v>
      </c>
    </row>
    <row r="1811" spans="2:8" ht="30" x14ac:dyDescent="0.25">
      <c r="B1811" s="1" t="s">
        <v>6140</v>
      </c>
      <c r="C1811" s="1" t="s">
        <v>6141</v>
      </c>
      <c r="D1811" s="1" t="s">
        <v>6142</v>
      </c>
      <c r="E1811" s="1" t="s">
        <v>6142</v>
      </c>
      <c r="F1811" s="1" t="s">
        <v>6143</v>
      </c>
      <c r="G1811" s="2">
        <v>34700</v>
      </c>
      <c r="H1811" s="1" t="str">
        <f>HYPERLINK("https://www.insiel.it/cms/societa-trasparente/09-bandi-di-gara-e-contratti/Atti_amministrazioni_aggiudicatrici/index_ori.html?pCig=Y33304D7D4","Atti della procedura")</f>
        <v>Atti della procedura</v>
      </c>
    </row>
    <row r="1812" spans="2:8" ht="30" x14ac:dyDescent="0.25">
      <c r="B1812" s="1" t="s">
        <v>6144</v>
      </c>
      <c r="C1812" s="1" t="s">
        <v>6145</v>
      </c>
      <c r="D1812" s="1" t="s">
        <v>363</v>
      </c>
      <c r="E1812" s="1" t="s">
        <v>363</v>
      </c>
      <c r="F1812" s="1" t="s">
        <v>5706</v>
      </c>
      <c r="G1812" s="2">
        <v>16240</v>
      </c>
      <c r="H1812" s="1" t="str">
        <f>HYPERLINK("https://www.insiel.it/cms/societa-trasparente/09-bandi-di-gara-e-contratti/Atti_amministrazioni_aggiudicatrici/index_ori.html?pCig=YE5304846C","Atti della procedura")</f>
        <v>Atti della procedura</v>
      </c>
    </row>
    <row r="1813" spans="2:8" x14ac:dyDescent="0.25">
      <c r="B1813" s="1" t="s">
        <v>6146</v>
      </c>
      <c r="C1813" s="1" t="s">
        <v>6147</v>
      </c>
      <c r="D1813" s="1" t="s">
        <v>2175</v>
      </c>
      <c r="E1813" s="1" t="s">
        <v>2175</v>
      </c>
      <c r="F1813" s="1" t="s">
        <v>3583</v>
      </c>
      <c r="G1813" s="2">
        <v>10000</v>
      </c>
      <c r="H1813" s="1" t="str">
        <f>HYPERLINK("https://www.insiel.it/cms/societa-trasparente/09-bandi-di-gara-e-contratti/Atti_amministrazioni_aggiudicatrici/index_ori.html?pCig=Y8130A04E0","Atti della procedura")</f>
        <v>Atti della procedura</v>
      </c>
    </row>
    <row r="1814" spans="2:8" ht="30" x14ac:dyDescent="0.25">
      <c r="B1814" s="1" t="s">
        <v>6148</v>
      </c>
      <c r="C1814" s="1" t="s">
        <v>6149</v>
      </c>
      <c r="D1814" s="1" t="s">
        <v>6150</v>
      </c>
      <c r="E1814" s="1" t="s">
        <v>3515</v>
      </c>
      <c r="F1814" s="1" t="s">
        <v>6151</v>
      </c>
      <c r="G1814" s="2">
        <v>5040</v>
      </c>
      <c r="H1814" s="1" t="str">
        <f>HYPERLINK("https://www.insiel.it/cms/societa-trasparente/09-bandi-di-gara-e-contratti/Atti_amministrazioni_aggiudicatrici/index_ori.html?pCig=Y57316548C","Atti della procedura")</f>
        <v>Atti della procedura</v>
      </c>
    </row>
    <row r="1815" spans="2:8" ht="30" x14ac:dyDescent="0.25">
      <c r="B1815" s="1" t="s">
        <v>6152</v>
      </c>
      <c r="C1815" s="1" t="s">
        <v>6153</v>
      </c>
      <c r="D1815" s="1" t="s">
        <v>6154</v>
      </c>
      <c r="E1815" s="1" t="s">
        <v>6155</v>
      </c>
      <c r="F1815" s="1" t="s">
        <v>6156</v>
      </c>
      <c r="G1815" s="2">
        <v>22000</v>
      </c>
      <c r="H1815" s="1" t="str">
        <f>HYPERLINK("https://www.insiel.it/cms/societa-trasparente/09-bandi-di-gara-e-contratti/Atti_amministrazioni_aggiudicatrici/index_ori.html?pCig=Y88307B39E","Atti della procedura")</f>
        <v>Atti della procedura</v>
      </c>
    </row>
    <row r="1816" spans="2:8" ht="30" x14ac:dyDescent="0.25">
      <c r="B1816" s="1" t="s">
        <v>6157</v>
      </c>
      <c r="C1816" s="1" t="s">
        <v>6158</v>
      </c>
      <c r="D1816" s="1" t="s">
        <v>1335</v>
      </c>
      <c r="E1816" s="1" t="s">
        <v>1335</v>
      </c>
      <c r="F1816" s="1" t="s">
        <v>6159</v>
      </c>
      <c r="G1816" s="2">
        <v>2607</v>
      </c>
      <c r="H1816" s="1" t="str">
        <f>HYPERLINK("https://www.insiel.it/cms/societa-trasparente/09-bandi-di-gara-e-contratti/Atti_amministrazioni_aggiudicatrici/index_ori.html?pCig=Y9F304FEBE","Atti della procedura")</f>
        <v>Atti della procedura</v>
      </c>
    </row>
    <row r="1817" spans="2:8" ht="30" x14ac:dyDescent="0.25">
      <c r="B1817" s="1" t="s">
        <v>6160</v>
      </c>
      <c r="C1817" s="1" t="s">
        <v>6161</v>
      </c>
      <c r="D1817" s="1" t="s">
        <v>3906</v>
      </c>
      <c r="E1817" s="1" t="s">
        <v>3906</v>
      </c>
      <c r="F1817" s="1" t="s">
        <v>6162</v>
      </c>
      <c r="G1817" s="2">
        <v>25000</v>
      </c>
      <c r="H1817" s="1" t="str">
        <f>HYPERLINK("https://www.insiel.it/cms/societa-trasparente/09-bandi-di-gara-e-contratti/Atti_amministrazioni_aggiudicatrici/index_ori.html?pCig=Y7F304CCF0","Atti della procedura")</f>
        <v>Atti della procedura</v>
      </c>
    </row>
    <row r="1818" spans="2:8" ht="30" x14ac:dyDescent="0.25">
      <c r="B1818" s="1" t="s">
        <v>6163</v>
      </c>
      <c r="C1818" s="1" t="s">
        <v>6164</v>
      </c>
      <c r="D1818" s="1" t="s">
        <v>6106</v>
      </c>
      <c r="E1818" s="1" t="s">
        <v>6106</v>
      </c>
      <c r="F1818" s="1" t="s">
        <v>6165</v>
      </c>
      <c r="G1818" s="2">
        <v>164</v>
      </c>
      <c r="H1818" s="1" t="str">
        <f>HYPERLINK("https://www.insiel.it/cms/societa-trasparente/09-bandi-di-gara-e-contratti/Atti_amministrazioni_aggiudicatrici/index_ori.html?pCig=ZDD304C104","Atti della procedura")</f>
        <v>Atti della procedura</v>
      </c>
    </row>
    <row r="1819" spans="2:8" ht="30" x14ac:dyDescent="0.25">
      <c r="B1819" s="1" t="s">
        <v>6166</v>
      </c>
      <c r="C1819" s="1" t="s">
        <v>6167</v>
      </c>
      <c r="D1819" s="1" t="s">
        <v>6168</v>
      </c>
      <c r="E1819" s="1" t="s">
        <v>6168</v>
      </c>
      <c r="F1819" s="1" t="s">
        <v>6169</v>
      </c>
      <c r="G1819" s="2">
        <v>14000</v>
      </c>
      <c r="H1819" s="1" t="str">
        <f>HYPERLINK("https://www.insiel.it/cms/societa-trasparente/09-bandi-di-gara-e-contratti/Atti_amministrazioni_aggiudicatrici/index_ori.html?pCig=Y7F306D882","Atti della procedura")</f>
        <v>Atti della procedura</v>
      </c>
    </row>
    <row r="1820" spans="2:8" x14ac:dyDescent="0.25">
      <c r="B1820" s="1" t="s">
        <v>6170</v>
      </c>
      <c r="C1820" s="1" t="s">
        <v>6171</v>
      </c>
      <c r="D1820" s="1" t="s">
        <v>983</v>
      </c>
      <c r="E1820" s="1" t="s">
        <v>983</v>
      </c>
      <c r="F1820" s="1" t="s">
        <v>6172</v>
      </c>
      <c r="G1820" s="2">
        <v>1440</v>
      </c>
      <c r="H1820" s="1" t="str">
        <f>HYPERLINK("https://www.insiel.it/cms/societa-trasparente/09-bandi-di-gara-e-contratti/Atti_amministrazioni_aggiudicatrici/index_ori.html?pCig=YD330532FF","Atti della procedura")</f>
        <v>Atti della procedura</v>
      </c>
    </row>
    <row r="1821" spans="2:8" ht="60" x14ac:dyDescent="0.25">
      <c r="B1821" s="1" t="s">
        <v>6173</v>
      </c>
      <c r="C1821" s="1" t="s">
        <v>6174</v>
      </c>
      <c r="D1821" s="1" t="s">
        <v>4110</v>
      </c>
      <c r="E1821" s="1" t="s">
        <v>4110</v>
      </c>
      <c r="F1821" s="1" t="s">
        <v>6175</v>
      </c>
      <c r="G1821" s="2">
        <v>215</v>
      </c>
      <c r="H1821" s="1" t="str">
        <f>HYPERLINK("https://www.insiel.it/cms/societa-trasparente/09-bandi-di-gara-e-contratti/Atti_amministrazioni_aggiudicatrici/index_ori.html?pCig=Y7C303DFD6","Atti della procedura")</f>
        <v>Atti della procedura</v>
      </c>
    </row>
    <row r="1822" spans="2:8" x14ac:dyDescent="0.25">
      <c r="B1822" s="1" t="s">
        <v>6176</v>
      </c>
      <c r="C1822" s="1" t="s">
        <v>6177</v>
      </c>
      <c r="D1822" s="1" t="s">
        <v>591</v>
      </c>
      <c r="E1822" s="1" t="s">
        <v>591</v>
      </c>
      <c r="F1822" s="1" t="s">
        <v>6178</v>
      </c>
      <c r="G1822" s="2">
        <v>17982</v>
      </c>
      <c r="H1822" s="1" t="str">
        <f>HYPERLINK("https://www.insiel.it/cms/societa-trasparente/09-bandi-di-gara-e-contratti/Atti_amministrazioni_aggiudicatrici/index_ori.html?pCig=Y5B304CC0F","Atti della procedura")</f>
        <v>Atti della procedura</v>
      </c>
    </row>
    <row r="1823" spans="2:8" ht="45" x14ac:dyDescent="0.25">
      <c r="B1823" s="1" t="s">
        <v>6179</v>
      </c>
      <c r="C1823" s="1" t="s">
        <v>6180</v>
      </c>
      <c r="D1823" s="1" t="s">
        <v>6181</v>
      </c>
      <c r="E1823" s="1" t="s">
        <v>6181</v>
      </c>
      <c r="F1823" s="1" t="s">
        <v>6182</v>
      </c>
      <c r="G1823" s="2">
        <v>5265</v>
      </c>
      <c r="H1823" s="1" t="str">
        <f>HYPERLINK("https://www.insiel.it/cms/societa-trasparente/09-bandi-di-gara-e-contratti/Atti_amministrazioni_aggiudicatrici/index_ori.html?pCig=Y463046B37","Atti della procedura")</f>
        <v>Atti della procedura</v>
      </c>
    </row>
    <row r="1824" spans="2:8" ht="45" x14ac:dyDescent="0.25">
      <c r="B1824" s="1" t="s">
        <v>6183</v>
      </c>
      <c r="C1824" s="1" t="s">
        <v>6184</v>
      </c>
      <c r="D1824" s="1" t="s">
        <v>4329</v>
      </c>
      <c r="E1824" s="1" t="s">
        <v>4329</v>
      </c>
      <c r="F1824" s="1" t="s">
        <v>6185</v>
      </c>
      <c r="G1824" s="2">
        <v>990</v>
      </c>
      <c r="H1824" s="1" t="str">
        <f>HYPERLINK("https://www.insiel.it/cms/societa-trasparente/09-bandi-di-gara-e-contratti/Atti_amministrazioni_aggiudicatrici/index_ori.html?pCig=YA33039FD5","Atti della procedura")</f>
        <v>Atti della procedura</v>
      </c>
    </row>
    <row r="1825" spans="2:8" ht="30" x14ac:dyDescent="0.25">
      <c r="B1825" s="1" t="s">
        <v>6186</v>
      </c>
      <c r="C1825" s="1" t="s">
        <v>6187</v>
      </c>
      <c r="D1825" s="1" t="s">
        <v>367</v>
      </c>
      <c r="E1825" s="1" t="s">
        <v>367</v>
      </c>
      <c r="F1825" s="1" t="s">
        <v>6188</v>
      </c>
      <c r="G1825" s="2">
        <v>39850</v>
      </c>
      <c r="H1825" s="1" t="str">
        <f>HYPERLINK("https://www.insiel.it/cms/societa-trasparente/09-bandi-di-gara-e-contratti/Atti_amministrazioni_aggiudicatrici/index_ori.html?pCig=Y01304A904","Atti della procedura")</f>
        <v>Atti della procedura</v>
      </c>
    </row>
    <row r="1826" spans="2:8" x14ac:dyDescent="0.25">
      <c r="B1826" s="1" t="s">
        <v>6189</v>
      </c>
      <c r="C1826" s="1" t="s">
        <v>6190</v>
      </c>
      <c r="D1826" s="1" t="s">
        <v>1378</v>
      </c>
      <c r="E1826" s="1" t="s">
        <v>1378</v>
      </c>
      <c r="F1826" s="1" t="s">
        <v>6191</v>
      </c>
      <c r="G1826" s="2">
        <v>8666</v>
      </c>
      <c r="H1826" s="1" t="str">
        <f>HYPERLINK("https://www.insiel.it/cms/societa-trasparente/09-bandi-di-gara-e-contratti/Atti_amministrazioni_aggiudicatrici/index_ori.html?pCig=Y2C3038895","Atti della procedura")</f>
        <v>Atti della procedura</v>
      </c>
    </row>
    <row r="1827" spans="2:8" ht="30" x14ac:dyDescent="0.25">
      <c r="B1827" s="1" t="s">
        <v>6192</v>
      </c>
      <c r="C1827" s="1" t="s">
        <v>6193</v>
      </c>
      <c r="D1827" s="1" t="s">
        <v>6194</v>
      </c>
      <c r="E1827" s="1" t="s">
        <v>6194</v>
      </c>
      <c r="F1827" s="1" t="s">
        <v>6195</v>
      </c>
      <c r="G1827" s="2">
        <v>900</v>
      </c>
      <c r="H1827" s="1" t="str">
        <f>HYPERLINK("https://www.insiel.it/cms/societa-trasparente/09-bandi-di-gara-e-contratti/Atti_amministrazioni_aggiudicatrici/index_ori.html?pCig=YBE3034EDE","Atti della procedura")</f>
        <v>Atti della procedura</v>
      </c>
    </row>
    <row r="1828" spans="2:8" x14ac:dyDescent="0.25">
      <c r="B1828" s="1" t="s">
        <v>6196</v>
      </c>
      <c r="C1828" s="1" t="s">
        <v>6197</v>
      </c>
      <c r="D1828" s="1" t="s">
        <v>3807</v>
      </c>
      <c r="E1828" s="1" t="s">
        <v>3807</v>
      </c>
      <c r="F1828" s="1" t="s">
        <v>6198</v>
      </c>
      <c r="G1828" s="2">
        <v>82500</v>
      </c>
      <c r="H1828" s="1" t="str">
        <f>HYPERLINK("https://www.insiel.it/cms/societa-trasparente/09-bandi-di-gara-e-contratti/Atti_amministrazioni_aggiudicatrici/index_ori.html?pCig=YC5303B6B9","Atti della procedura")</f>
        <v>Atti della procedura</v>
      </c>
    </row>
    <row r="1829" spans="2:8" ht="45" x14ac:dyDescent="0.25">
      <c r="B1829" s="1" t="s">
        <v>6199</v>
      </c>
      <c r="C1829" s="1" t="s">
        <v>6200</v>
      </c>
      <c r="D1829" s="1" t="s">
        <v>1049</v>
      </c>
      <c r="E1829" s="1" t="s">
        <v>1049</v>
      </c>
      <c r="F1829" s="1" t="s">
        <v>6201</v>
      </c>
      <c r="G1829" s="2">
        <v>1464.8</v>
      </c>
      <c r="H1829" s="1" t="str">
        <f>HYPERLINK("https://www.insiel.it/cms/societa-trasparente/09-bandi-di-gara-e-contratti/Atti_amministrazioni_aggiudicatrici/index_ori.html?pCig=Y3B3033753","Atti della procedura")</f>
        <v>Atti della procedura</v>
      </c>
    </row>
    <row r="1830" spans="2:8" ht="45" x14ac:dyDescent="0.25">
      <c r="B1830" s="1" t="s">
        <v>6202</v>
      </c>
      <c r="C1830" s="1" t="s">
        <v>6203</v>
      </c>
      <c r="D1830" s="1" t="s">
        <v>6204</v>
      </c>
      <c r="E1830" s="1" t="s">
        <v>6204</v>
      </c>
      <c r="F1830" s="1" t="s">
        <v>6205</v>
      </c>
      <c r="G1830" s="2">
        <v>810</v>
      </c>
      <c r="H1830" s="1" t="str">
        <f>HYPERLINK("https://www.insiel.it/cms/societa-trasparente/09-bandi-di-gara-e-contratti/Atti_amministrazioni_aggiudicatrici/index_ori.html?pCig=Y163032E55","Atti della procedura")</f>
        <v>Atti della procedura</v>
      </c>
    </row>
    <row r="1831" spans="2:8" ht="30" x14ac:dyDescent="0.25">
      <c r="B1831" s="1" t="s">
        <v>6206</v>
      </c>
      <c r="C1831" s="1" t="s">
        <v>6207</v>
      </c>
      <c r="D1831" s="1" t="s">
        <v>4606</v>
      </c>
      <c r="E1831" s="1" t="s">
        <v>4606</v>
      </c>
      <c r="F1831" s="1" t="s">
        <v>6208</v>
      </c>
      <c r="G1831" s="2">
        <v>1750</v>
      </c>
      <c r="H1831" s="1" t="str">
        <f>HYPERLINK("https://www.insiel.it/cms/societa-trasparente/09-bandi-di-gara-e-contratti/Atti_amministrazioni_aggiudicatrici/index_ori.html?pCig=Y5F3032884","Atti della procedura")</f>
        <v>Atti della procedura</v>
      </c>
    </row>
    <row r="1832" spans="2:8" x14ac:dyDescent="0.25">
      <c r="B1832" s="1" t="s">
        <v>6209</v>
      </c>
      <c r="C1832" s="1" t="s">
        <v>6210</v>
      </c>
      <c r="D1832" s="1" t="s">
        <v>2781</v>
      </c>
      <c r="E1832" s="1" t="s">
        <v>2781</v>
      </c>
      <c r="F1832" s="1" t="s">
        <v>6211</v>
      </c>
      <c r="G1832" s="2">
        <v>3881.36</v>
      </c>
      <c r="H1832" s="1" t="str">
        <f>HYPERLINK("https://www.insiel.it/cms/societa-trasparente/09-bandi-di-gara-e-contratti/Atti_amministrazioni_aggiudicatrici/index_ori.html?pCig=YEA30580C5","Atti della procedura")</f>
        <v>Atti della procedura</v>
      </c>
    </row>
    <row r="1833" spans="2:8" ht="75" x14ac:dyDescent="0.25">
      <c r="B1833" s="1" t="s">
        <v>6212</v>
      </c>
      <c r="C1833" s="1" t="s">
        <v>6213</v>
      </c>
      <c r="D1833" s="1" t="s">
        <v>3696</v>
      </c>
      <c r="E1833" s="1" t="s">
        <v>3696</v>
      </c>
      <c r="F1833" s="1" t="s">
        <v>6214</v>
      </c>
      <c r="G1833" s="2">
        <v>34000</v>
      </c>
      <c r="H1833" s="1" t="str">
        <f>HYPERLINK("https://www.insiel.it/cms/societa-trasparente/09-bandi-di-gara-e-contratti/Atti_amministrazioni_aggiudicatrici/index_ori.html?pCig=Y89302EA4D","Atti della procedura")</f>
        <v>Atti della procedura</v>
      </c>
    </row>
    <row r="1834" spans="2:8" ht="60" x14ac:dyDescent="0.25">
      <c r="B1834" s="1" t="s">
        <v>6215</v>
      </c>
      <c r="C1834" s="1" t="s">
        <v>6216</v>
      </c>
      <c r="D1834" s="1" t="s">
        <v>273</v>
      </c>
      <c r="E1834" s="1" t="s">
        <v>273</v>
      </c>
      <c r="F1834" s="1" t="s">
        <v>6217</v>
      </c>
      <c r="G1834" s="2">
        <v>39000</v>
      </c>
      <c r="H1834" s="1" t="str">
        <f>HYPERLINK("https://www.insiel.it/cms/societa-trasparente/09-bandi-di-gara-e-contratti/Atti_amministrazioni_aggiudicatrici/index_ori.html?pCig=Y713506D6C","Atti della procedura")</f>
        <v>Atti della procedura</v>
      </c>
    </row>
    <row r="1835" spans="2:8" ht="30" x14ac:dyDescent="0.25">
      <c r="B1835" s="1" t="s">
        <v>6218</v>
      </c>
      <c r="C1835" s="1" t="s">
        <v>6219</v>
      </c>
      <c r="D1835" s="1" t="s">
        <v>636</v>
      </c>
      <c r="E1835" s="1" t="s">
        <v>636</v>
      </c>
      <c r="F1835" s="1" t="s">
        <v>6220</v>
      </c>
      <c r="G1835" s="2">
        <v>30000</v>
      </c>
      <c r="H1835" s="1" t="str">
        <f>HYPERLINK("https://www.insiel.it/cms/societa-trasparente/09-bandi-di-gara-e-contratti/Atti_amministrazioni_aggiudicatrici/index_ori.html?pCig=YD8302C3C9","Atti della procedura")</f>
        <v>Atti della procedura</v>
      </c>
    </row>
    <row r="1836" spans="2:8" ht="30" x14ac:dyDescent="0.25">
      <c r="B1836" s="1" t="s">
        <v>6221</v>
      </c>
      <c r="C1836" s="1" t="s">
        <v>6222</v>
      </c>
      <c r="D1836" s="1" t="s">
        <v>292</v>
      </c>
      <c r="E1836" s="1" t="s">
        <v>292</v>
      </c>
      <c r="F1836" s="1" t="s">
        <v>6223</v>
      </c>
      <c r="G1836" s="2">
        <v>72361</v>
      </c>
      <c r="H1836" s="1" t="str">
        <f>HYPERLINK("https://www.insiel.it/cms/societa-trasparente/09-bandi-di-gara-e-contratti/Atti_amministrazioni_aggiudicatrici/index_ori.html?pCig=8594661A9E","Atti della procedura")</f>
        <v>Atti della procedura</v>
      </c>
    </row>
    <row r="1837" spans="2:8" ht="30" x14ac:dyDescent="0.25">
      <c r="B1837" s="1" t="s">
        <v>6224</v>
      </c>
      <c r="C1837" s="1" t="s">
        <v>6225</v>
      </c>
      <c r="D1837" s="1" t="s">
        <v>183</v>
      </c>
      <c r="E1837" s="1" t="s">
        <v>183</v>
      </c>
      <c r="F1837" s="1" t="s">
        <v>184</v>
      </c>
      <c r="G1837" s="2">
        <v>33312.129999999997</v>
      </c>
      <c r="H1837" s="1" t="str">
        <f>HYPERLINK("https://www.insiel.it/cms/societa-trasparente/09-bandi-di-gara-e-contratti/Atti_amministrazioni_aggiudicatrici/index_ori.html?pCig=ZA53017086","Atti della procedura")</f>
        <v>Atti della procedura</v>
      </c>
    </row>
    <row r="1838" spans="2:8" ht="30" x14ac:dyDescent="0.25">
      <c r="B1838" s="1" t="s">
        <v>6226</v>
      </c>
      <c r="C1838" s="1" t="s">
        <v>78</v>
      </c>
      <c r="D1838" s="1" t="s">
        <v>79</v>
      </c>
      <c r="E1838" s="1" t="s">
        <v>79</v>
      </c>
      <c r="F1838" s="1" t="s">
        <v>6227</v>
      </c>
      <c r="G1838" s="2">
        <v>1315.75</v>
      </c>
      <c r="H1838" s="1" t="str">
        <f>HYPERLINK("https://www.insiel.it/cms/societa-trasparente/09-bandi-di-gara-e-contratti/Atti_amministrazioni_aggiudicatrici/index_ori.html?pCig=NO","Atti della procedura")</f>
        <v>Atti della procedura</v>
      </c>
    </row>
    <row r="1839" spans="2:8" ht="30" x14ac:dyDescent="0.25">
      <c r="B1839" s="1" t="s">
        <v>6228</v>
      </c>
      <c r="C1839" s="1" t="s">
        <v>78</v>
      </c>
      <c r="D1839" s="1" t="s">
        <v>79</v>
      </c>
      <c r="E1839" s="1" t="s">
        <v>79</v>
      </c>
      <c r="F1839" s="1" t="s">
        <v>6229</v>
      </c>
      <c r="G1839" s="2">
        <v>1021.14</v>
      </c>
      <c r="H1839" s="1" t="str">
        <f>HYPERLINK("https://www.insiel.it/cms/societa-trasparente/09-bandi-di-gara-e-contratti/Atti_amministrazioni_aggiudicatrici/index_ori.html?pCig=NO","Atti della procedura")</f>
        <v>Atti della procedura</v>
      </c>
    </row>
    <row r="1840" spans="2:8" ht="30" x14ac:dyDescent="0.25">
      <c r="B1840" s="1" t="s">
        <v>6230</v>
      </c>
      <c r="C1840" s="1" t="s">
        <v>78</v>
      </c>
      <c r="D1840" s="1" t="s">
        <v>79</v>
      </c>
      <c r="E1840" s="1" t="s">
        <v>79</v>
      </c>
      <c r="F1840" s="1" t="s">
        <v>6231</v>
      </c>
      <c r="G1840" s="2">
        <v>761.19</v>
      </c>
      <c r="H1840" s="1" t="str">
        <f>HYPERLINK("https://www.insiel.it/cms/societa-trasparente/09-bandi-di-gara-e-contratti/Atti_amministrazioni_aggiudicatrici/index_ori.html?pCig=NO","Atti della procedura")</f>
        <v>Atti della procedura</v>
      </c>
    </row>
    <row r="1841" spans="2:8" x14ac:dyDescent="0.25">
      <c r="B1841" s="1" t="s">
        <v>6232</v>
      </c>
      <c r="C1841" s="1" t="s">
        <v>6233</v>
      </c>
      <c r="D1841" s="1" t="s">
        <v>1019</v>
      </c>
      <c r="E1841" s="1" t="s">
        <v>1019</v>
      </c>
      <c r="F1841" s="1" t="s">
        <v>5272</v>
      </c>
      <c r="G1841" s="2">
        <v>2000</v>
      </c>
      <c r="H1841" s="1" t="str">
        <f>HYPERLINK("https://www.insiel.it/cms/societa-trasparente/09-bandi-di-gara-e-contratti/Atti_amministrazioni_aggiudicatrici/index_ori.html?pCig=YAA3026DDA","Atti della procedura")</f>
        <v>Atti della procedura</v>
      </c>
    </row>
    <row r="1842" spans="2:8" x14ac:dyDescent="0.25">
      <c r="B1842" s="1" t="s">
        <v>6234</v>
      </c>
      <c r="C1842" s="1" t="s">
        <v>6235</v>
      </c>
      <c r="D1842" s="1" t="s">
        <v>1284</v>
      </c>
      <c r="E1842" s="1" t="s">
        <v>1284</v>
      </c>
      <c r="F1842" s="1" t="s">
        <v>6236</v>
      </c>
      <c r="G1842" s="2">
        <v>341.47</v>
      </c>
      <c r="H1842" s="1" t="str">
        <f>HYPERLINK("https://www.insiel.it/cms/societa-trasparente/09-bandi-di-gara-e-contratti/Atti_amministrazioni_aggiudicatrici/index_ori.html?pCig=YE93025898","Atti della procedura")</f>
        <v>Atti della procedura</v>
      </c>
    </row>
    <row r="1843" spans="2:8" ht="30" x14ac:dyDescent="0.25">
      <c r="B1843" s="1" t="s">
        <v>6237</v>
      </c>
      <c r="C1843" s="1" t="s">
        <v>6238</v>
      </c>
      <c r="D1843" s="1" t="s">
        <v>6239</v>
      </c>
      <c r="E1843" s="1" t="s">
        <v>6239</v>
      </c>
      <c r="F1843" s="1" t="s">
        <v>6240</v>
      </c>
      <c r="G1843" s="2">
        <v>2240</v>
      </c>
      <c r="H1843" s="1" t="str">
        <f>HYPERLINK("https://www.insiel.it/cms/societa-trasparente/09-bandi-di-gara-e-contratti/Atti_amministrazioni_aggiudicatrici/index_ori.html?pCig=Z6D23CF035","Atti della procedura")</f>
        <v>Atti della procedura</v>
      </c>
    </row>
    <row r="1844" spans="2:8" ht="30" x14ac:dyDescent="0.25">
      <c r="B1844" s="1" t="s">
        <v>6241</v>
      </c>
      <c r="C1844" s="1" t="s">
        <v>6242</v>
      </c>
      <c r="D1844" s="1" t="s">
        <v>4336</v>
      </c>
      <c r="E1844" s="1" t="s">
        <v>4336</v>
      </c>
      <c r="F1844" s="1" t="s">
        <v>6243</v>
      </c>
      <c r="G1844" s="2">
        <v>10750</v>
      </c>
      <c r="H1844" s="1" t="str">
        <f>HYPERLINK("https://www.insiel.it/cms/societa-trasparente/09-bandi-di-gara-e-contratti/Atti_amministrazioni_aggiudicatrici/index_ori.html?pCig=YF7301FC48","Atti della procedura")</f>
        <v>Atti della procedura</v>
      </c>
    </row>
    <row r="1845" spans="2:8" ht="45" x14ac:dyDescent="0.25">
      <c r="B1845" s="1" t="s">
        <v>6244</v>
      </c>
      <c r="C1845" s="1" t="s">
        <v>6245</v>
      </c>
      <c r="D1845" s="1" t="s">
        <v>618</v>
      </c>
      <c r="E1845" s="1" t="s">
        <v>618</v>
      </c>
      <c r="F1845" s="1" t="s">
        <v>6246</v>
      </c>
      <c r="G1845" s="2">
        <v>2940</v>
      </c>
      <c r="H1845" s="1" t="str">
        <f>HYPERLINK("https://www.insiel.it/cms/societa-trasparente/09-bandi-di-gara-e-contratti/Atti_amministrazioni_aggiudicatrici/index_ori.html?pCig=YEC303216B","Atti della procedura")</f>
        <v>Atti della procedura</v>
      </c>
    </row>
    <row r="1846" spans="2:8" ht="30" x14ac:dyDescent="0.25">
      <c r="B1846" s="1" t="s">
        <v>6247</v>
      </c>
      <c r="C1846" s="1" t="s">
        <v>6248</v>
      </c>
      <c r="D1846" s="1" t="s">
        <v>6249</v>
      </c>
      <c r="E1846" s="1" t="s">
        <v>6250</v>
      </c>
      <c r="F1846" s="1" t="s">
        <v>6251</v>
      </c>
      <c r="G1846" s="2">
        <v>24596</v>
      </c>
      <c r="H1846" s="1" t="str">
        <f>HYPERLINK("https://www.insiel.it/cms/societa-trasparente/09-bandi-di-gara-e-contratti/Atti_amministrazioni_aggiudicatrici/index_ori.html?pCig=Y23301D9B1","Atti della procedura")</f>
        <v>Atti della procedura</v>
      </c>
    </row>
    <row r="1847" spans="2:8" x14ac:dyDescent="0.25">
      <c r="B1847" s="1" t="s">
        <v>6252</v>
      </c>
      <c r="C1847" s="1" t="s">
        <v>6253</v>
      </c>
      <c r="D1847" s="1" t="s">
        <v>6254</v>
      </c>
      <c r="E1847" s="1" t="s">
        <v>6254</v>
      </c>
      <c r="F1847" s="1" t="s">
        <v>6255</v>
      </c>
      <c r="G1847" s="2">
        <v>2550</v>
      </c>
      <c r="H1847" s="1" t="str">
        <f>HYPERLINK("https://www.insiel.it/cms/societa-trasparente/09-bandi-di-gara-e-contratti/Atti_amministrazioni_aggiudicatrici/index_ori.html?pCig=YE0301A2BE","Atti della procedura")</f>
        <v>Atti della procedura</v>
      </c>
    </row>
    <row r="1848" spans="2:8" ht="30" x14ac:dyDescent="0.25">
      <c r="B1848" s="1" t="s">
        <v>6256</v>
      </c>
      <c r="C1848" s="1" t="s">
        <v>78</v>
      </c>
      <c r="D1848" s="1" t="s">
        <v>79</v>
      </c>
      <c r="E1848" s="1" t="s">
        <v>79</v>
      </c>
      <c r="F1848" s="1" t="s">
        <v>6257</v>
      </c>
      <c r="G1848" s="2">
        <v>726.53</v>
      </c>
      <c r="H1848" s="1" t="str">
        <f>HYPERLINK("https://www.insiel.it/cms/societa-trasparente/09-bandi-di-gara-e-contratti/Atti_amministrazioni_aggiudicatrici/index_ori.html?pCig=NO","Atti della procedura")</f>
        <v>Atti della procedura</v>
      </c>
    </row>
    <row r="1849" spans="2:8" ht="30" x14ac:dyDescent="0.25">
      <c r="B1849" s="1" t="s">
        <v>6258</v>
      </c>
      <c r="C1849" s="1" t="s">
        <v>6259</v>
      </c>
      <c r="D1849" s="1" t="s">
        <v>75</v>
      </c>
      <c r="E1849" s="1" t="s">
        <v>75</v>
      </c>
      <c r="F1849" s="1" t="s">
        <v>6260</v>
      </c>
      <c r="G1849" s="2">
        <v>1928</v>
      </c>
      <c r="H1849" s="1" t="str">
        <f>HYPERLINK("https://www.insiel.it/cms/societa-trasparente/09-bandi-di-gara-e-contratti/Atti_amministrazioni_aggiudicatrici/index_ori.html?pCig=Y4C30218B5","Atti della procedura")</f>
        <v>Atti della procedura</v>
      </c>
    </row>
    <row r="1850" spans="2:8" ht="45" x14ac:dyDescent="0.25">
      <c r="B1850" s="1" t="s">
        <v>6261</v>
      </c>
      <c r="C1850" s="1" t="s">
        <v>6262</v>
      </c>
      <c r="D1850" s="1" t="s">
        <v>2490</v>
      </c>
      <c r="E1850" s="1" t="s">
        <v>2490</v>
      </c>
      <c r="F1850" s="1" t="s">
        <v>6263</v>
      </c>
      <c r="G1850" s="2">
        <v>4876.5</v>
      </c>
      <c r="H1850" s="1" t="str">
        <f>HYPERLINK("https://www.insiel.it/cms/societa-trasparente/09-bandi-di-gara-e-contratti/Atti_amministrazioni_aggiudicatrici/index_ori.html?pCig=Y2B3016922","Atti della procedura")</f>
        <v>Atti della procedura</v>
      </c>
    </row>
    <row r="1851" spans="2:8" x14ac:dyDescent="0.25">
      <c r="B1851" s="1" t="s">
        <v>6264</v>
      </c>
      <c r="C1851" s="1" t="s">
        <v>6265</v>
      </c>
      <c r="D1851" s="1" t="s">
        <v>1207</v>
      </c>
      <c r="E1851" s="1" t="s">
        <v>1207</v>
      </c>
      <c r="F1851" s="1" t="s">
        <v>6266</v>
      </c>
      <c r="G1851" s="2">
        <v>3850</v>
      </c>
      <c r="H1851" s="1" t="str">
        <f>HYPERLINK("https://www.insiel.it/cms/societa-trasparente/09-bandi-di-gara-e-contratti/Atti_amministrazioni_aggiudicatrici/index_ori.html?pCig=Y8730151E3","Atti della procedura")</f>
        <v>Atti della procedura</v>
      </c>
    </row>
    <row r="1852" spans="2:8" ht="45" x14ac:dyDescent="0.25">
      <c r="B1852" s="1" t="s">
        <v>6267</v>
      </c>
      <c r="C1852" s="1" t="s">
        <v>6268</v>
      </c>
      <c r="D1852" s="1" t="s">
        <v>6269</v>
      </c>
      <c r="E1852" s="1" t="s">
        <v>6269</v>
      </c>
      <c r="F1852" s="1" t="s">
        <v>6270</v>
      </c>
      <c r="G1852" s="2">
        <v>39000</v>
      </c>
      <c r="H1852" s="1" t="str">
        <f>HYPERLINK("https://www.insiel.it/cms/societa-trasparente/09-bandi-di-gara-e-contratti/Atti_amministrazioni_aggiudicatrici/index_ori.html?pCig=8586700101","Atti della procedura")</f>
        <v>Atti della procedura</v>
      </c>
    </row>
    <row r="1853" spans="2:8" ht="30" x14ac:dyDescent="0.25">
      <c r="B1853" s="1" t="s">
        <v>6271</v>
      </c>
      <c r="C1853" s="1" t="s">
        <v>6272</v>
      </c>
      <c r="D1853" s="1" t="s">
        <v>75</v>
      </c>
      <c r="E1853" s="1" t="s">
        <v>75</v>
      </c>
      <c r="F1853" s="1" t="s">
        <v>6273</v>
      </c>
      <c r="G1853" s="2">
        <v>2288</v>
      </c>
      <c r="H1853" s="1" t="str">
        <f>HYPERLINK("https://www.insiel.it/cms/societa-trasparente/09-bandi-di-gara-e-contratti/Atti_amministrazioni_aggiudicatrici/index_ori.html?pCig=YA53017377","Atti della procedura")</f>
        <v>Atti della procedura</v>
      </c>
    </row>
    <row r="1854" spans="2:8" ht="30" x14ac:dyDescent="0.25">
      <c r="B1854" s="1" t="s">
        <v>6274</v>
      </c>
      <c r="C1854" s="1" t="s">
        <v>6275</v>
      </c>
      <c r="D1854" s="1" t="s">
        <v>6276</v>
      </c>
      <c r="E1854" s="1" t="s">
        <v>6276</v>
      </c>
      <c r="F1854" s="1" t="s">
        <v>6277</v>
      </c>
      <c r="G1854" s="2">
        <v>4500</v>
      </c>
      <c r="H1854" s="1" t="str">
        <f>HYPERLINK("https://www.insiel.it/cms/societa-trasparente/09-bandi-di-gara-e-contratti/Atti_amministrazioni_aggiudicatrici/index_ori.html?pCig=YB43050853","Atti della procedura")</f>
        <v>Atti della procedura</v>
      </c>
    </row>
    <row r="1855" spans="2:8" x14ac:dyDescent="0.25">
      <c r="B1855" s="1" t="s">
        <v>6278</v>
      </c>
      <c r="C1855" s="1" t="s">
        <v>6279</v>
      </c>
      <c r="D1855" s="1" t="s">
        <v>207</v>
      </c>
      <c r="E1855" s="1" t="s">
        <v>207</v>
      </c>
      <c r="F1855" s="1" t="s">
        <v>6280</v>
      </c>
      <c r="G1855" s="2">
        <v>65670.67</v>
      </c>
      <c r="H1855" s="1" t="str">
        <f>HYPERLINK("https://www.insiel.it/cms/societa-trasparente/09-bandi-di-gara-e-contratti/Atti_amministrazioni_aggiudicatrici/index_ori.html?pCig=8583334749","Atti della procedura")</f>
        <v>Atti della procedura</v>
      </c>
    </row>
    <row r="1856" spans="2:8" ht="30" x14ac:dyDescent="0.25">
      <c r="B1856" s="1" t="s">
        <v>6281</v>
      </c>
      <c r="C1856" s="1" t="s">
        <v>6282</v>
      </c>
      <c r="D1856" s="1" t="s">
        <v>199</v>
      </c>
      <c r="E1856" s="1" t="s">
        <v>199</v>
      </c>
      <c r="F1856" s="1" t="s">
        <v>6283</v>
      </c>
      <c r="G1856" s="2">
        <v>17200</v>
      </c>
      <c r="H1856" s="1" t="str">
        <f>HYPERLINK("https://www.insiel.it/cms/societa-trasparente/09-bandi-di-gara-e-contratti/Atti_amministrazioni_aggiudicatrici/index_ori.html?pCig=Y4F3007CBD","Atti della procedura")</f>
        <v>Atti della procedura</v>
      </c>
    </row>
    <row r="1857" spans="2:8" x14ac:dyDescent="0.25">
      <c r="B1857" s="1" t="s">
        <v>6284</v>
      </c>
      <c r="C1857" s="1" t="s">
        <v>6285</v>
      </c>
      <c r="D1857" s="1" t="s">
        <v>6286</v>
      </c>
      <c r="E1857" s="1" t="s">
        <v>6286</v>
      </c>
      <c r="F1857" s="1" t="s">
        <v>6287</v>
      </c>
      <c r="G1857" s="2">
        <v>600</v>
      </c>
      <c r="H1857" s="1" t="str">
        <f>HYPERLINK("https://www.insiel.it/cms/societa-trasparente/09-bandi-di-gara-e-contratti/Atti_amministrazioni_aggiudicatrici/index_ori.html?pCig=Y96303431B","Atti della procedura")</f>
        <v>Atti della procedura</v>
      </c>
    </row>
    <row r="1858" spans="2:8" ht="30" x14ac:dyDescent="0.25">
      <c r="B1858" s="1" t="s">
        <v>6288</v>
      </c>
      <c r="C1858" s="1" t="s">
        <v>6289</v>
      </c>
      <c r="D1858" s="1" t="s">
        <v>6290</v>
      </c>
      <c r="E1858" s="1" t="s">
        <v>6290</v>
      </c>
      <c r="F1858" s="1" t="s">
        <v>6291</v>
      </c>
      <c r="G1858" s="2">
        <v>1500</v>
      </c>
      <c r="H1858" s="1" t="str">
        <f>HYPERLINK("https://www.insiel.it/cms/societa-trasparente/09-bandi-di-gara-e-contratti/Atti_amministrazioni_aggiudicatrici/index_ori.html?pCig=YDD300624D","Atti della procedura")</f>
        <v>Atti della procedura</v>
      </c>
    </row>
    <row r="1859" spans="2:8" ht="30" x14ac:dyDescent="0.25">
      <c r="B1859" s="1" t="s">
        <v>6292</v>
      </c>
      <c r="C1859" s="1" t="s">
        <v>6293</v>
      </c>
      <c r="D1859" s="1" t="s">
        <v>253</v>
      </c>
      <c r="E1859" s="1" t="s">
        <v>253</v>
      </c>
      <c r="F1859" s="1" t="s">
        <v>6294</v>
      </c>
      <c r="G1859" s="2">
        <v>675.4</v>
      </c>
      <c r="H1859" s="1" t="str">
        <f>HYPERLINK("https://www.insiel.it/cms/societa-trasparente/09-bandi-di-gara-e-contratti/Atti_amministrazioni_aggiudicatrici/index_ori.html?pCig=Y442FFD318","Atti della procedura")</f>
        <v>Atti della procedura</v>
      </c>
    </row>
    <row r="1860" spans="2:8" x14ac:dyDescent="0.25">
      <c r="B1860" s="1" t="s">
        <v>6295</v>
      </c>
      <c r="C1860" s="1" t="s">
        <v>6296</v>
      </c>
      <c r="D1860" s="1" t="s">
        <v>1284</v>
      </c>
      <c r="E1860" s="1" t="s">
        <v>1284</v>
      </c>
      <c r="F1860" s="1" t="s">
        <v>6297</v>
      </c>
      <c r="G1860" s="2">
        <v>1305.93</v>
      </c>
      <c r="H1860" s="1" t="str">
        <f>HYPERLINK("https://www.insiel.it/cms/societa-trasparente/09-bandi-di-gara-e-contratti/Atti_amministrazioni_aggiudicatrici/index_ori.html?pCig=Y1E2FFD2A8","Atti della procedura")</f>
        <v>Atti della procedura</v>
      </c>
    </row>
    <row r="1861" spans="2:8" ht="30" x14ac:dyDescent="0.25">
      <c r="B1861" s="1" t="s">
        <v>6298</v>
      </c>
      <c r="C1861" s="1" t="s">
        <v>6299</v>
      </c>
      <c r="D1861" s="1" t="s">
        <v>19</v>
      </c>
      <c r="E1861" s="1" t="s">
        <v>19</v>
      </c>
      <c r="F1861" s="1" t="s">
        <v>20</v>
      </c>
      <c r="G1861" s="2">
        <v>39000</v>
      </c>
      <c r="H1861" s="1" t="str">
        <f>HYPERLINK("https://www.insiel.it/cms/societa-trasparente/09-bandi-di-gara-e-contratti/Atti_amministrazioni_aggiudicatrici/index_ori.html?pCig=Z0A2FFA220","Atti della procedura")</f>
        <v>Atti della procedura</v>
      </c>
    </row>
    <row r="1862" spans="2:8" ht="30" x14ac:dyDescent="0.25">
      <c r="B1862" s="1" t="s">
        <v>6300</v>
      </c>
      <c r="C1862" s="1" t="s">
        <v>6301</v>
      </c>
      <c r="D1862" s="1" t="s">
        <v>75</v>
      </c>
      <c r="E1862" s="1" t="s">
        <v>75</v>
      </c>
      <c r="F1862" s="1" t="s">
        <v>6302</v>
      </c>
      <c r="G1862" s="2">
        <v>2448</v>
      </c>
      <c r="H1862" s="1" t="str">
        <f>HYPERLINK("https://www.insiel.it/cms/societa-trasparente/09-bandi-di-gara-e-contratti/Atti_amministrazioni_aggiudicatrici/index_ori.html?pCig=YCD2FFD2C3","Atti della procedura")</f>
        <v>Atti della procedura</v>
      </c>
    </row>
    <row r="1863" spans="2:8" ht="30" x14ac:dyDescent="0.25">
      <c r="B1863" s="1" t="s">
        <v>6303</v>
      </c>
      <c r="C1863" s="1" t="s">
        <v>6304</v>
      </c>
      <c r="D1863" s="1" t="s">
        <v>466</v>
      </c>
      <c r="E1863" s="1" t="s">
        <v>466</v>
      </c>
      <c r="F1863" s="1" t="s">
        <v>6305</v>
      </c>
      <c r="G1863" s="2">
        <v>486</v>
      </c>
      <c r="H1863" s="1" t="str">
        <f>HYPERLINK("https://www.insiel.it/cms/societa-trasparente/09-bandi-di-gara-e-contratti/Atti_amministrazioni_aggiudicatrici/index_ori.html?pCig=Y2C35F6A07","Atti della procedura")</f>
        <v>Atti della procedura</v>
      </c>
    </row>
    <row r="1864" spans="2:8" ht="30" x14ac:dyDescent="0.25">
      <c r="B1864" s="1" t="s">
        <v>6306</v>
      </c>
      <c r="C1864" s="1" t="s">
        <v>6307</v>
      </c>
      <c r="D1864" s="1" t="s">
        <v>1428</v>
      </c>
      <c r="E1864" s="1" t="s">
        <v>1428</v>
      </c>
      <c r="F1864" s="1" t="s">
        <v>6308</v>
      </c>
      <c r="G1864" s="2">
        <v>2000</v>
      </c>
      <c r="H1864" s="1" t="str">
        <f>HYPERLINK("https://www.insiel.it/cms/societa-trasparente/09-bandi-di-gara-e-contratti/Atti_amministrazioni_aggiudicatrici/index_ori.html?pCig=Y0C2FF4A6C","Atti della procedura")</f>
        <v>Atti della procedura</v>
      </c>
    </row>
    <row r="1865" spans="2:8" x14ac:dyDescent="0.25">
      <c r="B1865" s="1" t="s">
        <v>6309</v>
      </c>
      <c r="C1865" s="1" t="s">
        <v>6310</v>
      </c>
      <c r="D1865" s="1" t="s">
        <v>1267</v>
      </c>
      <c r="E1865" s="1" t="s">
        <v>1267</v>
      </c>
      <c r="F1865" s="1" t="s">
        <v>6311</v>
      </c>
      <c r="G1865" s="2">
        <v>73500</v>
      </c>
      <c r="H1865" s="1" t="str">
        <f>HYPERLINK("https://www.insiel.it/cms/societa-trasparente/09-bandi-di-gara-e-contratti/Atti_amministrazioni_aggiudicatrici/index_ori.html?pCig=8572681029","Atti della procedura")</f>
        <v>Atti della procedura</v>
      </c>
    </row>
    <row r="1866" spans="2:8" ht="30" x14ac:dyDescent="0.25">
      <c r="B1866" s="1" t="s">
        <v>6312</v>
      </c>
      <c r="C1866" s="1" t="s">
        <v>6313</v>
      </c>
      <c r="D1866" s="1" t="s">
        <v>530</v>
      </c>
      <c r="E1866" s="1" t="s">
        <v>530</v>
      </c>
      <c r="F1866" s="1" t="s">
        <v>6314</v>
      </c>
      <c r="G1866" s="2">
        <v>27450</v>
      </c>
      <c r="H1866" s="1" t="str">
        <f>HYPERLINK("https://www.insiel.it/cms/societa-trasparente/09-bandi-di-gara-e-contratti/Atti_amministrazioni_aggiudicatrici/index_ori.html?pCig=Y8A2FF1810","Atti della procedura")</f>
        <v>Atti della procedura</v>
      </c>
    </row>
    <row r="1867" spans="2:8" x14ac:dyDescent="0.25">
      <c r="B1867" s="1" t="s">
        <v>6315</v>
      </c>
      <c r="C1867" s="1" t="s">
        <v>6316</v>
      </c>
      <c r="D1867" s="1" t="s">
        <v>649</v>
      </c>
      <c r="E1867" s="1" t="s">
        <v>649</v>
      </c>
      <c r="F1867" s="1" t="s">
        <v>6317</v>
      </c>
      <c r="G1867" s="2">
        <v>3060</v>
      </c>
      <c r="H1867" s="1" t="str">
        <f>HYPERLINK("https://www.insiel.it/cms/societa-trasparente/09-bandi-di-gara-e-contratti/Atti_amministrazioni_aggiudicatrici/index_ori.html?pCig=Y703004DBF","Atti della procedura")</f>
        <v>Atti della procedura</v>
      </c>
    </row>
    <row r="1868" spans="2:8" ht="30" x14ac:dyDescent="0.25">
      <c r="B1868" s="1" t="s">
        <v>6318</v>
      </c>
      <c r="C1868" s="1" t="s">
        <v>6319</v>
      </c>
      <c r="D1868" s="1" t="s">
        <v>6320</v>
      </c>
      <c r="E1868" s="1" t="s">
        <v>6320</v>
      </c>
      <c r="F1868" s="1" t="s">
        <v>6321</v>
      </c>
      <c r="G1868" s="2">
        <v>30590</v>
      </c>
      <c r="H1868" s="1" t="str">
        <f>HYPERLINK("https://www.insiel.it/cms/societa-trasparente/09-bandi-di-gara-e-contratti/Atti_amministrazioni_aggiudicatrici/index_ori.html?pCig=YDD2FEC972","Atti della procedura")</f>
        <v>Atti della procedura</v>
      </c>
    </row>
    <row r="1869" spans="2:8" x14ac:dyDescent="0.25">
      <c r="B1869" s="1" t="s">
        <v>6322</v>
      </c>
      <c r="C1869" s="1" t="s">
        <v>6323</v>
      </c>
      <c r="D1869" s="1" t="s">
        <v>6324</v>
      </c>
      <c r="E1869" s="1" t="s">
        <v>6324</v>
      </c>
      <c r="F1869" s="1" t="s">
        <v>6325</v>
      </c>
      <c r="G1869" s="2">
        <v>1284</v>
      </c>
      <c r="H1869" s="1" t="str">
        <f>HYPERLINK("https://www.insiel.it/cms/societa-trasparente/09-bandi-di-gara-e-contratti/Atti_amministrazioni_aggiudicatrici/index_ori.html?pCig=Y412FF7233","Atti della procedura")</f>
        <v>Atti della procedura</v>
      </c>
    </row>
    <row r="1870" spans="2:8" ht="30" x14ac:dyDescent="0.25">
      <c r="B1870" s="1" t="s">
        <v>6326</v>
      </c>
      <c r="C1870" s="1" t="s">
        <v>6327</v>
      </c>
      <c r="D1870" s="1" t="s">
        <v>6328</v>
      </c>
      <c r="E1870" s="1" t="s">
        <v>6328</v>
      </c>
      <c r="F1870" s="1" t="s">
        <v>6329</v>
      </c>
      <c r="G1870" s="2">
        <v>30000</v>
      </c>
      <c r="H1870" s="1" t="str">
        <f>HYPERLINK("https://www.insiel.it/cms/societa-trasparente/09-bandi-di-gara-e-contratti/Atti_amministrazioni_aggiudicatrici/index_ori.html?pCig=Y112FEA903","Atti della procedura")</f>
        <v>Atti della procedura</v>
      </c>
    </row>
    <row r="1871" spans="2:8" ht="30" x14ac:dyDescent="0.25">
      <c r="B1871" s="1" t="s">
        <v>6330</v>
      </c>
      <c r="C1871" s="1" t="s">
        <v>6331</v>
      </c>
      <c r="D1871" s="1" t="s">
        <v>5609</v>
      </c>
      <c r="E1871" s="1" t="s">
        <v>5609</v>
      </c>
      <c r="F1871" s="1" t="s">
        <v>6332</v>
      </c>
      <c r="G1871" s="2">
        <v>22889.5</v>
      </c>
      <c r="H1871" s="1" t="str">
        <f>HYPERLINK("https://www.insiel.it/cms/societa-trasparente/09-bandi-di-gara-e-contratti/Atti_amministrazioni_aggiudicatrici/index_ori.html?pCig=Y402FE7DCB","Atti della procedura")</f>
        <v>Atti della procedura</v>
      </c>
    </row>
    <row r="1872" spans="2:8" x14ac:dyDescent="0.25">
      <c r="B1872" s="1" t="s">
        <v>6333</v>
      </c>
      <c r="C1872" s="1" t="s">
        <v>6334</v>
      </c>
      <c r="D1872" s="1" t="s">
        <v>1943</v>
      </c>
      <c r="E1872" s="1" t="s">
        <v>1943</v>
      </c>
      <c r="F1872" s="1" t="s">
        <v>6335</v>
      </c>
      <c r="G1872" s="2">
        <v>2565</v>
      </c>
      <c r="H1872" s="1" t="str">
        <f>HYPERLINK("https://www.insiel.it/cms/societa-trasparente/09-bandi-di-gara-e-contratti/Atti_amministrazioni_aggiudicatrici/index_ori.html?pCig=Y112FE82C6","Atti della procedura")</f>
        <v>Atti della procedura</v>
      </c>
    </row>
    <row r="1873" spans="2:8" x14ac:dyDescent="0.25">
      <c r="B1873" s="1" t="s">
        <v>6336</v>
      </c>
      <c r="C1873" s="1" t="s">
        <v>6337</v>
      </c>
      <c r="D1873" s="1" t="s">
        <v>6338</v>
      </c>
      <c r="E1873" s="1" t="s">
        <v>6338</v>
      </c>
      <c r="F1873" s="1" t="s">
        <v>6339</v>
      </c>
      <c r="G1873" s="2">
        <v>1264</v>
      </c>
      <c r="H1873" s="1" t="str">
        <f>HYPERLINK("https://www.insiel.it/cms/societa-trasparente/09-bandi-di-gara-e-contratti/Atti_amministrazioni_aggiudicatrici/index_ori.html?pCig=Y812FE3908","Atti della procedura")</f>
        <v>Atti della procedura</v>
      </c>
    </row>
    <row r="1874" spans="2:8" ht="60" x14ac:dyDescent="0.25">
      <c r="B1874" s="1" t="s">
        <v>6340</v>
      </c>
      <c r="C1874" s="1" t="s">
        <v>6341</v>
      </c>
      <c r="D1874" s="1" t="s">
        <v>1267</v>
      </c>
      <c r="E1874" s="1" t="s">
        <v>1267</v>
      </c>
      <c r="F1874" s="1" t="s">
        <v>6342</v>
      </c>
      <c r="G1874" s="2">
        <v>66000</v>
      </c>
      <c r="H1874" s="1" t="str">
        <f>HYPERLINK("https://www.insiel.it/cms/societa-trasparente/09-bandi-di-gara-e-contratti/Atti_amministrazioni_aggiudicatrici/index_ori.html?pCig=8567716EE5","Atti della procedura")</f>
        <v>Atti della procedura</v>
      </c>
    </row>
    <row r="1875" spans="2:8" ht="45" x14ac:dyDescent="0.25">
      <c r="B1875" s="1" t="s">
        <v>6343</v>
      </c>
      <c r="C1875" s="1" t="s">
        <v>6344</v>
      </c>
      <c r="D1875" s="1" t="s">
        <v>649</v>
      </c>
      <c r="E1875" s="1" t="s">
        <v>649</v>
      </c>
      <c r="F1875" s="1" t="s">
        <v>6345</v>
      </c>
      <c r="G1875" s="2">
        <v>60000</v>
      </c>
      <c r="H1875" s="1" t="str">
        <f>HYPERLINK("https://www.insiel.it/cms/societa-trasparente/09-bandi-di-gara-e-contratti/Atti_amministrazioni_aggiudicatrici/index_ori.html?pCig=85666520DF","Atti della procedura")</f>
        <v>Atti della procedura</v>
      </c>
    </row>
    <row r="1876" spans="2:8" ht="30" x14ac:dyDescent="0.25">
      <c r="B1876" s="1" t="s">
        <v>6346</v>
      </c>
      <c r="C1876" s="1" t="s">
        <v>6347</v>
      </c>
      <c r="D1876" s="1" t="s">
        <v>6348</v>
      </c>
      <c r="E1876" s="1" t="s">
        <v>6348</v>
      </c>
      <c r="F1876" s="1" t="s">
        <v>6349</v>
      </c>
      <c r="G1876" s="2">
        <v>6235</v>
      </c>
      <c r="H1876" s="1" t="str">
        <f>HYPERLINK("https://www.insiel.it/cms/societa-trasparente/09-bandi-di-gara-e-contratti/Atti_amministrazioni_aggiudicatrici/index_ori.html?pCig=Y862FD820D","Atti della procedura")</f>
        <v>Atti della procedura</v>
      </c>
    </row>
    <row r="1877" spans="2:8" ht="120" x14ac:dyDescent="0.25">
      <c r="B1877" s="1" t="s">
        <v>6350</v>
      </c>
      <c r="C1877" s="1" t="s">
        <v>6351</v>
      </c>
      <c r="D1877" s="1" t="s">
        <v>6352</v>
      </c>
      <c r="E1877" s="1" t="s">
        <v>6353</v>
      </c>
      <c r="F1877" s="1" t="s">
        <v>6354</v>
      </c>
      <c r="G1877" s="2">
        <v>15000</v>
      </c>
      <c r="H1877" s="1" t="str">
        <f>HYPERLINK("https://www.insiel.it/cms/societa-trasparente/09-bandi-di-gara-e-contratti/Atti_amministrazioni_aggiudicatrici/index_ori.html?pCig=Y342FDEB69","Atti della procedura")</f>
        <v>Atti della procedura</v>
      </c>
    </row>
    <row r="1878" spans="2:8" ht="60" x14ac:dyDescent="0.25">
      <c r="B1878" s="1" t="s">
        <v>6355</v>
      </c>
      <c r="C1878" s="1" t="s">
        <v>6356</v>
      </c>
      <c r="D1878" s="1" t="s">
        <v>889</v>
      </c>
      <c r="E1878" s="1" t="s">
        <v>889</v>
      </c>
      <c r="F1878" s="1" t="s">
        <v>6357</v>
      </c>
      <c r="G1878" s="2">
        <v>29050</v>
      </c>
      <c r="H1878" s="1" t="str">
        <f>HYPERLINK("https://www.insiel.it/cms/societa-trasparente/09-bandi-di-gara-e-contratti/Atti_amministrazioni_aggiudicatrici/index_ori.html?pCig=Y863011EA2","Atti della procedura")</f>
        <v>Atti della procedura</v>
      </c>
    </row>
    <row r="1879" spans="2:8" ht="30" x14ac:dyDescent="0.25">
      <c r="B1879" s="1" t="s">
        <v>6358</v>
      </c>
      <c r="C1879" s="1" t="s">
        <v>6359</v>
      </c>
      <c r="D1879" s="1" t="s">
        <v>386</v>
      </c>
      <c r="E1879" s="1" t="s">
        <v>386</v>
      </c>
      <c r="F1879" s="1" t="s">
        <v>6360</v>
      </c>
      <c r="G1879" s="2">
        <v>29200</v>
      </c>
      <c r="H1879" s="1" t="str">
        <f>HYPERLINK("https://www.insiel.it/cms/societa-trasparente/09-bandi-di-gara-e-contratti/Atti_amministrazioni_aggiudicatrici/index_ori.html?pCig=Y9C2FDAA4C","Atti della procedura")</f>
        <v>Atti della procedura</v>
      </c>
    </row>
    <row r="1880" spans="2:8" ht="105" x14ac:dyDescent="0.25">
      <c r="B1880" s="1" t="s">
        <v>6361</v>
      </c>
      <c r="C1880" s="1" t="s">
        <v>6362</v>
      </c>
      <c r="D1880" s="1" t="s">
        <v>6113</v>
      </c>
      <c r="E1880" s="1" t="s">
        <v>6113</v>
      </c>
      <c r="F1880" s="1" t="s">
        <v>6363</v>
      </c>
      <c r="G1880" s="2">
        <v>31370</v>
      </c>
      <c r="H1880" s="1" t="str">
        <f>HYPERLINK("https://www.insiel.it/cms/societa-trasparente/09-bandi-di-gara-e-contratti/Atti_amministrazioni_aggiudicatrici/index_ori.html?pCig=Y0C2FD5E3A","Atti della procedura")</f>
        <v>Atti della procedura</v>
      </c>
    </row>
    <row r="1881" spans="2:8" ht="60" x14ac:dyDescent="0.25">
      <c r="B1881" s="1" t="s">
        <v>6364</v>
      </c>
      <c r="C1881" s="1" t="s">
        <v>6365</v>
      </c>
      <c r="D1881" s="1" t="s">
        <v>6366</v>
      </c>
      <c r="E1881" s="1" t="s">
        <v>6366</v>
      </c>
      <c r="F1881" s="1" t="s">
        <v>6367</v>
      </c>
      <c r="G1881" s="2">
        <v>34000</v>
      </c>
      <c r="H1881" s="1" t="str">
        <f>HYPERLINK("https://www.insiel.it/cms/societa-trasparente/09-bandi-di-gara-e-contratti/Atti_amministrazioni_aggiudicatrici/index_ori.html?pCig=Y4A2FD41D6","Atti della procedura")</f>
        <v>Atti della procedura</v>
      </c>
    </row>
    <row r="1882" spans="2:8" ht="30" x14ac:dyDescent="0.25">
      <c r="B1882" s="1" t="s">
        <v>6368</v>
      </c>
      <c r="C1882" s="1" t="s">
        <v>6369</v>
      </c>
      <c r="D1882" s="1" t="s">
        <v>3522</v>
      </c>
      <c r="E1882" s="1" t="s">
        <v>3522</v>
      </c>
      <c r="F1882" s="1" t="s">
        <v>6370</v>
      </c>
      <c r="G1882" s="2">
        <v>3634</v>
      </c>
      <c r="H1882" s="1" t="str">
        <f>HYPERLINK("https://www.insiel.it/cms/societa-trasparente/09-bandi-di-gara-e-contratti/Atti_amministrazioni_aggiudicatrici/index_ori.html?pCig=Y262FCDA02","Atti della procedura")</f>
        <v>Atti della procedura</v>
      </c>
    </row>
    <row r="1883" spans="2:8" ht="45" x14ac:dyDescent="0.25">
      <c r="B1883" s="1" t="s">
        <v>6371</v>
      </c>
      <c r="C1883" s="1" t="s">
        <v>6372</v>
      </c>
      <c r="D1883" s="1" t="s">
        <v>5133</v>
      </c>
      <c r="E1883" s="1" t="s">
        <v>5133</v>
      </c>
      <c r="F1883" s="1" t="s">
        <v>6373</v>
      </c>
      <c r="G1883" s="2">
        <v>36360</v>
      </c>
      <c r="H1883" s="1" t="str">
        <f>HYPERLINK("https://www.insiel.it/cms/societa-trasparente/09-bandi-di-gara-e-contratti/Atti_amministrazioni_aggiudicatrici/index_ori.html?pCig=YF32FCEC01","Atti della procedura")</f>
        <v>Atti della procedura</v>
      </c>
    </row>
    <row r="1884" spans="2:8" x14ac:dyDescent="0.25">
      <c r="B1884" s="1" t="s">
        <v>6374</v>
      </c>
      <c r="C1884" s="1" t="s">
        <v>6375</v>
      </c>
      <c r="D1884" s="1" t="s">
        <v>630</v>
      </c>
      <c r="E1884" s="1" t="s">
        <v>630</v>
      </c>
      <c r="F1884" s="1" t="s">
        <v>6376</v>
      </c>
      <c r="G1884" s="2">
        <v>915</v>
      </c>
      <c r="H1884" s="1" t="str">
        <f>HYPERLINK("https://www.insiel.it/cms/societa-trasparente/09-bandi-di-gara-e-contratti/Atti_amministrazioni_aggiudicatrici/index_ori.html?pCig=Y672FCD3FF","Atti della procedura")</f>
        <v>Atti della procedura</v>
      </c>
    </row>
    <row r="1885" spans="2:8" ht="30" x14ac:dyDescent="0.25">
      <c r="B1885" s="1" t="s">
        <v>6377</v>
      </c>
      <c r="C1885" s="1" t="s">
        <v>6378</v>
      </c>
      <c r="D1885" s="1" t="s">
        <v>3696</v>
      </c>
      <c r="E1885" s="1" t="s">
        <v>3696</v>
      </c>
      <c r="F1885" s="1" t="s">
        <v>6379</v>
      </c>
      <c r="G1885" s="2">
        <v>73900</v>
      </c>
      <c r="H1885" s="1" t="str">
        <f>HYPERLINK("https://www.insiel.it/cms/societa-trasparente/09-bandi-di-gara-e-contratti/Atti_amministrazioni_aggiudicatrici/index_ori.html?pCig=8562172FD7","Atti della procedura")</f>
        <v>Atti della procedura</v>
      </c>
    </row>
    <row r="1886" spans="2:8" x14ac:dyDescent="0.25">
      <c r="B1886" s="1" t="s">
        <v>6380</v>
      </c>
      <c r="C1886" s="1" t="s">
        <v>6381</v>
      </c>
      <c r="D1886" s="1" t="s">
        <v>35</v>
      </c>
      <c r="E1886" s="1" t="s">
        <v>35</v>
      </c>
      <c r="F1886" s="1" t="s">
        <v>6382</v>
      </c>
      <c r="G1886" s="2">
        <v>4207.5</v>
      </c>
      <c r="H1886" s="1" t="str">
        <f>HYPERLINK("https://www.insiel.it/cms/societa-trasparente/09-bandi-di-gara-e-contratti/Atti_amministrazioni_aggiudicatrici/index_ori.html?pCig=YE42FCC991","Atti della procedura")</f>
        <v>Atti della procedura</v>
      </c>
    </row>
    <row r="1887" spans="2:8" ht="30" x14ac:dyDescent="0.25">
      <c r="B1887" s="1" t="s">
        <v>6383</v>
      </c>
      <c r="C1887" s="1" t="s">
        <v>6384</v>
      </c>
      <c r="D1887" s="1" t="s">
        <v>5183</v>
      </c>
      <c r="E1887" s="1" t="s">
        <v>5183</v>
      </c>
      <c r="F1887" s="1" t="s">
        <v>6385</v>
      </c>
      <c r="G1887" s="2">
        <v>32620</v>
      </c>
      <c r="H1887" s="1" t="str">
        <f>HYPERLINK("https://www.insiel.it/cms/societa-trasparente/09-bandi-di-gara-e-contratti/Atti_amministrazioni_aggiudicatrici/index_ori.html?pCig=Y6E2FCFB24","Atti della procedura")</f>
        <v>Atti della procedura</v>
      </c>
    </row>
    <row r="1888" spans="2:8" ht="30" x14ac:dyDescent="0.25">
      <c r="B1888" s="1" t="s">
        <v>6386</v>
      </c>
      <c r="C1888" s="1" t="s">
        <v>6387</v>
      </c>
      <c r="D1888" s="1" t="s">
        <v>1875</v>
      </c>
      <c r="E1888" s="1" t="s">
        <v>1875</v>
      </c>
      <c r="F1888" s="1" t="s">
        <v>6388</v>
      </c>
      <c r="G1888" s="2">
        <v>38690</v>
      </c>
      <c r="H1888" s="1" t="str">
        <f>HYPERLINK("https://www.insiel.it/cms/societa-trasparente/09-bandi-di-gara-e-contratti/Atti_amministrazioni_aggiudicatrici/index_ori.html?pCig=YAA2FCCB95","Atti della procedura")</f>
        <v>Atti della procedura</v>
      </c>
    </row>
    <row r="1889" spans="2:8" ht="30" x14ac:dyDescent="0.25">
      <c r="B1889" s="1" t="s">
        <v>6389</v>
      </c>
      <c r="C1889" s="1" t="s">
        <v>6390</v>
      </c>
      <c r="D1889" s="1" t="s">
        <v>645</v>
      </c>
      <c r="E1889" s="1" t="s">
        <v>645</v>
      </c>
      <c r="F1889" s="1" t="s">
        <v>6391</v>
      </c>
      <c r="G1889" s="2">
        <v>2815</v>
      </c>
      <c r="H1889" s="1" t="str">
        <f>HYPERLINK("https://www.insiel.it/cms/societa-trasparente/09-bandi-di-gara-e-contratti/Atti_amministrazioni_aggiudicatrici/index_ori.html?pCig=YB02FCCB3D","Atti della procedura")</f>
        <v>Atti della procedura</v>
      </c>
    </row>
    <row r="1890" spans="2:8" x14ac:dyDescent="0.25">
      <c r="B1890" s="1" t="s">
        <v>6392</v>
      </c>
      <c r="C1890" s="1" t="s">
        <v>6393</v>
      </c>
      <c r="D1890" s="1" t="s">
        <v>6394</v>
      </c>
      <c r="E1890" s="1" t="s">
        <v>6394</v>
      </c>
      <c r="F1890" s="1" t="s">
        <v>6395</v>
      </c>
      <c r="G1890" s="2">
        <v>18646.400000000001</v>
      </c>
      <c r="H1890" s="1" t="str">
        <f>HYPERLINK("https://www.insiel.it/cms/societa-trasparente/09-bandi-di-gara-e-contratti/Atti_amministrazioni_aggiudicatrici/index_ori.html?pCig=Y5A2FC793B","Atti della procedura")</f>
        <v>Atti della procedura</v>
      </c>
    </row>
    <row r="1891" spans="2:8" x14ac:dyDescent="0.25">
      <c r="B1891" s="1" t="s">
        <v>6396</v>
      </c>
      <c r="C1891" s="1" t="s">
        <v>6397</v>
      </c>
      <c r="D1891" s="1" t="s">
        <v>759</v>
      </c>
      <c r="E1891" s="1" t="s">
        <v>759</v>
      </c>
      <c r="F1891" s="1" t="s">
        <v>5338</v>
      </c>
      <c r="G1891" s="2">
        <v>1179</v>
      </c>
      <c r="H1891" s="1" t="str">
        <f>HYPERLINK("https://www.insiel.it/cms/societa-trasparente/09-bandi-di-gara-e-contratti/Atti_amministrazioni_aggiudicatrici/index_ori.html?pCig=Y722FC72F4","Atti della procedura")</f>
        <v>Atti della procedura</v>
      </c>
    </row>
    <row r="1892" spans="2:8" ht="30" x14ac:dyDescent="0.25">
      <c r="B1892" s="1" t="s">
        <v>6398</v>
      </c>
      <c r="C1892" s="1" t="s">
        <v>6399</v>
      </c>
      <c r="D1892" s="1" t="s">
        <v>6400</v>
      </c>
      <c r="E1892" s="1" t="s">
        <v>6400</v>
      </c>
      <c r="F1892" s="1" t="s">
        <v>6401</v>
      </c>
      <c r="G1892" s="2">
        <v>15480</v>
      </c>
      <c r="H1892" s="1" t="str">
        <f>HYPERLINK("https://www.insiel.it/cms/societa-trasparente/09-bandi-di-gara-e-contratti/Atti_amministrazioni_aggiudicatrici/index_ori.html?pCig=Y2E2FC52E6","Atti della procedura")</f>
        <v>Atti della procedura</v>
      </c>
    </row>
    <row r="1893" spans="2:8" ht="60" x14ac:dyDescent="0.25">
      <c r="B1893" s="1" t="s">
        <v>6402</v>
      </c>
      <c r="C1893" s="1" t="s">
        <v>6403</v>
      </c>
      <c r="D1893" s="1" t="s">
        <v>968</v>
      </c>
      <c r="E1893" s="1" t="s">
        <v>968</v>
      </c>
      <c r="F1893" s="1" t="s">
        <v>6404</v>
      </c>
      <c r="G1893" s="2">
        <v>180</v>
      </c>
      <c r="H1893" s="1" t="str">
        <f>HYPERLINK("https://www.insiel.it/cms/societa-trasparente/09-bandi-di-gara-e-contratti/Atti_amministrazioni_aggiudicatrici/index_ori.html?pCig=Y872FC7D84","Atti della procedura")</f>
        <v>Atti della procedura</v>
      </c>
    </row>
    <row r="1894" spans="2:8" ht="75" x14ac:dyDescent="0.25">
      <c r="B1894" s="1" t="s">
        <v>6405</v>
      </c>
      <c r="C1894" s="1" t="s">
        <v>6406</v>
      </c>
      <c r="D1894" s="1" t="s">
        <v>1112</v>
      </c>
      <c r="E1894" s="1" t="s">
        <v>1112</v>
      </c>
      <c r="F1894" s="1" t="s">
        <v>6407</v>
      </c>
      <c r="G1894" s="2">
        <v>3800</v>
      </c>
      <c r="H1894" s="1" t="str">
        <f>HYPERLINK("https://www.insiel.it/cms/societa-trasparente/09-bandi-di-gara-e-contratti/Atti_amministrazioni_aggiudicatrici/index_ori.html?pCig=Y882FC3054","Atti della procedura")</f>
        <v>Atti della procedura</v>
      </c>
    </row>
    <row r="1895" spans="2:8" ht="30" x14ac:dyDescent="0.25">
      <c r="B1895" s="1" t="s">
        <v>6408</v>
      </c>
      <c r="C1895" s="1" t="s">
        <v>6409</v>
      </c>
      <c r="D1895" s="1" t="s">
        <v>199</v>
      </c>
      <c r="E1895" s="1" t="s">
        <v>199</v>
      </c>
      <c r="F1895" s="1" t="s">
        <v>6410</v>
      </c>
      <c r="G1895" s="2">
        <v>10200</v>
      </c>
      <c r="H1895" s="1" t="str">
        <f>HYPERLINK("https://www.insiel.it/cms/societa-trasparente/09-bandi-di-gara-e-contratti/Atti_amministrazioni_aggiudicatrici/index_ori.html?pCig=Y482FC1255","Atti della procedura")</f>
        <v>Atti della procedura</v>
      </c>
    </row>
    <row r="1896" spans="2:8" x14ac:dyDescent="0.25">
      <c r="B1896" s="1" t="s">
        <v>6411</v>
      </c>
      <c r="C1896" s="1" t="s">
        <v>6412</v>
      </c>
      <c r="D1896" s="1" t="s">
        <v>3372</v>
      </c>
      <c r="E1896" s="1" t="s">
        <v>3372</v>
      </c>
      <c r="F1896" s="1" t="s">
        <v>3373</v>
      </c>
      <c r="G1896" s="2">
        <v>47831.09</v>
      </c>
      <c r="H1896" s="1" t="str">
        <f>HYPERLINK("https://www.insiel.it/cms/societa-trasparente/09-bandi-di-gara-e-contratti/Atti_amministrazioni_aggiudicatrici/index_ori.html?pCig=856101336B","Atti della procedura")</f>
        <v>Atti della procedura</v>
      </c>
    </row>
    <row r="1897" spans="2:8" ht="30" x14ac:dyDescent="0.25">
      <c r="B1897" s="1" t="s">
        <v>6413</v>
      </c>
      <c r="C1897" s="1" t="s">
        <v>6414</v>
      </c>
      <c r="D1897" s="1" t="s">
        <v>2028</v>
      </c>
      <c r="E1897" s="1" t="s">
        <v>2028</v>
      </c>
      <c r="F1897" s="1" t="s">
        <v>6415</v>
      </c>
      <c r="G1897" s="2">
        <v>5564</v>
      </c>
      <c r="H1897" s="1" t="str">
        <f>HYPERLINK("https://www.insiel.it/cms/societa-trasparente/09-bandi-di-gara-e-contratti/Atti_amministrazioni_aggiudicatrici/index_ori.html?pCig=Y242FB8058","Atti della procedura")</f>
        <v>Atti della procedura</v>
      </c>
    </row>
    <row r="1898" spans="2:8" ht="45" x14ac:dyDescent="0.25">
      <c r="B1898" s="1" t="s">
        <v>6416</v>
      </c>
      <c r="C1898" s="1" t="s">
        <v>6417</v>
      </c>
      <c r="D1898" s="1" t="s">
        <v>27</v>
      </c>
      <c r="E1898" s="1" t="s">
        <v>27</v>
      </c>
      <c r="F1898" s="1" t="s">
        <v>6418</v>
      </c>
      <c r="G1898" s="2">
        <v>8195</v>
      </c>
      <c r="H1898" s="1" t="str">
        <f>HYPERLINK("https://www.insiel.it/cms/societa-trasparente/09-bandi-di-gara-e-contratti/Atti_amministrazioni_aggiudicatrici/index_ori.html?pCig=Y052FC3A1F","Atti della procedura")</f>
        <v>Atti della procedura</v>
      </c>
    </row>
    <row r="1899" spans="2:8" ht="45" x14ac:dyDescent="0.25">
      <c r="B1899" s="1" t="s">
        <v>6419</v>
      </c>
      <c r="C1899" s="1" t="s">
        <v>6420</v>
      </c>
      <c r="D1899" s="1" t="s">
        <v>6421</v>
      </c>
      <c r="E1899" s="1" t="s">
        <v>6421</v>
      </c>
      <c r="F1899" s="1" t="s">
        <v>6422</v>
      </c>
      <c r="G1899" s="2">
        <v>73800</v>
      </c>
      <c r="H1899" s="1" t="str">
        <f>HYPERLINK("https://www.insiel.it/cms/societa-trasparente/09-bandi-di-gara-e-contratti/Atti_amministrazioni_aggiudicatrici/index_ori.html?pCig=855591653D","Atti della procedura")</f>
        <v>Atti della procedura</v>
      </c>
    </row>
    <row r="1900" spans="2:8" ht="45" x14ac:dyDescent="0.25">
      <c r="B1900" s="1" t="s">
        <v>6423</v>
      </c>
      <c r="C1900" s="1" t="s">
        <v>6424</v>
      </c>
      <c r="D1900" s="1" t="s">
        <v>936</v>
      </c>
      <c r="E1900" s="1" t="s">
        <v>936</v>
      </c>
      <c r="F1900" s="1" t="s">
        <v>6425</v>
      </c>
      <c r="G1900" s="2">
        <v>39750</v>
      </c>
      <c r="H1900" s="1" t="str">
        <f>HYPERLINK("https://www.insiel.it/cms/societa-trasparente/09-bandi-di-gara-e-contratti/Atti_amministrazioni_aggiudicatrici/index_ori.html?pCig=Y1D2FB75A2","Atti della procedura")</f>
        <v>Atti della procedura</v>
      </c>
    </row>
    <row r="1901" spans="2:8" x14ac:dyDescent="0.25">
      <c r="B1901" s="1" t="s">
        <v>6426</v>
      </c>
      <c r="C1901" s="1" t="s">
        <v>6427</v>
      </c>
      <c r="D1901" s="1" t="s">
        <v>1335</v>
      </c>
      <c r="E1901" s="1" t="s">
        <v>1335</v>
      </c>
      <c r="F1901" s="1" t="s">
        <v>6428</v>
      </c>
      <c r="G1901" s="2">
        <v>5799</v>
      </c>
      <c r="H1901" s="1" t="str">
        <f>HYPERLINK("https://www.insiel.it/cms/societa-trasparente/09-bandi-di-gara-e-contratti/Atti_amministrazioni_aggiudicatrici/index_ori.html?pCig=YC52FB9049","Atti della procedura")</f>
        <v>Atti della procedura</v>
      </c>
    </row>
    <row r="1902" spans="2:8" x14ac:dyDescent="0.25">
      <c r="B1902" s="1" t="s">
        <v>6429</v>
      </c>
      <c r="C1902" s="1" t="s">
        <v>6430</v>
      </c>
      <c r="D1902" s="1" t="s">
        <v>1077</v>
      </c>
      <c r="E1902" s="1" t="s">
        <v>1077</v>
      </c>
      <c r="F1902" s="1" t="s">
        <v>1078</v>
      </c>
      <c r="G1902" s="2">
        <v>2285</v>
      </c>
      <c r="H1902" s="1" t="str">
        <f>HYPERLINK("https://www.insiel.it/cms/societa-trasparente/09-bandi-di-gara-e-contratti/Atti_amministrazioni_aggiudicatrici/index_ori.html?pCig=Y8E2FB9126","Atti della procedura")</f>
        <v>Atti della procedura</v>
      </c>
    </row>
    <row r="1903" spans="2:8" x14ac:dyDescent="0.25">
      <c r="B1903" s="1" t="s">
        <v>6431</v>
      </c>
      <c r="C1903" s="1" t="s">
        <v>6432</v>
      </c>
      <c r="D1903" s="1" t="s">
        <v>1083</v>
      </c>
      <c r="E1903" s="1" t="s">
        <v>1083</v>
      </c>
      <c r="F1903" s="1" t="s">
        <v>1084</v>
      </c>
      <c r="G1903" s="2">
        <v>6800</v>
      </c>
      <c r="H1903" s="1" t="str">
        <f>HYPERLINK("https://www.insiel.it/cms/societa-trasparente/09-bandi-di-gara-e-contratti/Atti_amministrazioni_aggiudicatrici/index_ori.html?pCig=YD22FB91D4","Atti della procedura")</f>
        <v>Atti della procedura</v>
      </c>
    </row>
    <row r="1904" spans="2:8" x14ac:dyDescent="0.25">
      <c r="B1904" s="1" t="s">
        <v>6433</v>
      </c>
      <c r="C1904" s="1" t="s">
        <v>6434</v>
      </c>
      <c r="D1904" s="1" t="s">
        <v>759</v>
      </c>
      <c r="E1904" s="1" t="s">
        <v>759</v>
      </c>
      <c r="F1904" s="1" t="s">
        <v>6435</v>
      </c>
      <c r="G1904" s="2">
        <v>1248</v>
      </c>
      <c r="H1904" s="1" t="str">
        <f>HYPERLINK("https://www.insiel.it/cms/societa-trasparente/09-bandi-di-gara-e-contratti/Atti_amministrazioni_aggiudicatrici/index_ori.html?pCig=Y7E2FB8ECC","Atti della procedura")</f>
        <v>Atti della procedura</v>
      </c>
    </row>
    <row r="1905" spans="2:8" x14ac:dyDescent="0.25">
      <c r="B1905" s="1" t="s">
        <v>6436</v>
      </c>
      <c r="C1905" s="1" t="s">
        <v>6437</v>
      </c>
      <c r="D1905" s="1" t="s">
        <v>759</v>
      </c>
      <c r="E1905" s="1" t="s">
        <v>759</v>
      </c>
      <c r="F1905" s="1" t="s">
        <v>6435</v>
      </c>
      <c r="G1905" s="2">
        <v>1664</v>
      </c>
      <c r="H1905" s="1" t="str">
        <f>HYPERLINK("https://www.insiel.it/cms/societa-trasparente/09-bandi-di-gara-e-contratti/Atti_amministrazioni_aggiudicatrici/index_ori.html?pCig=Y8F2FB8E7A","Atti della procedura")</f>
        <v>Atti della procedura</v>
      </c>
    </row>
    <row r="1906" spans="2:8" ht="75" x14ac:dyDescent="0.25">
      <c r="B1906" s="1" t="s">
        <v>6438</v>
      </c>
      <c r="C1906" s="1" t="s">
        <v>6439</v>
      </c>
      <c r="D1906" s="1" t="s">
        <v>46</v>
      </c>
      <c r="E1906" s="1" t="s">
        <v>46</v>
      </c>
      <c r="F1906" s="1" t="s">
        <v>6440</v>
      </c>
      <c r="G1906" s="2">
        <v>8950</v>
      </c>
      <c r="H1906" s="1" t="str">
        <f>HYPERLINK("https://www.insiel.it/cms/societa-trasparente/09-bandi-di-gara-e-contratti/Atti_amministrazioni_aggiudicatrici/index_ori.html?pCig=YE02FA8FD1","Atti della procedura")</f>
        <v>Atti della procedura</v>
      </c>
    </row>
    <row r="1907" spans="2:8" x14ac:dyDescent="0.25">
      <c r="B1907" s="1" t="s">
        <v>6441</v>
      </c>
      <c r="C1907" s="1" t="s">
        <v>6442</v>
      </c>
      <c r="D1907" s="1" t="s">
        <v>759</v>
      </c>
      <c r="E1907" s="1" t="s">
        <v>759</v>
      </c>
      <c r="F1907" s="1" t="s">
        <v>6443</v>
      </c>
      <c r="G1907" s="2">
        <v>1248</v>
      </c>
      <c r="H1907" s="1" t="str">
        <f>HYPERLINK("https://www.insiel.it/cms/societa-trasparente/09-bandi-di-gara-e-contratti/Atti_amministrazioni_aggiudicatrici/index_ori.html?pCig=Y6D2FB8E23","Atti della procedura")</f>
        <v>Atti della procedura</v>
      </c>
    </row>
    <row r="1908" spans="2:8" x14ac:dyDescent="0.25">
      <c r="B1908" s="1" t="s">
        <v>6444</v>
      </c>
      <c r="C1908" s="1" t="s">
        <v>6445</v>
      </c>
      <c r="D1908" s="1" t="s">
        <v>4547</v>
      </c>
      <c r="E1908" s="1" t="s">
        <v>4547</v>
      </c>
      <c r="F1908" s="1" t="s">
        <v>6446</v>
      </c>
      <c r="G1908" s="2">
        <v>6345</v>
      </c>
      <c r="H1908" s="1" t="str">
        <f>HYPERLINK("https://www.insiel.it/cms/societa-trasparente/09-bandi-di-gara-e-contratti/Atti_amministrazioni_aggiudicatrici/index_ori.html?pCig=YCE2FDA234","Atti della procedura")</f>
        <v>Atti della procedura</v>
      </c>
    </row>
    <row r="1909" spans="2:8" x14ac:dyDescent="0.25">
      <c r="B1909" s="1" t="s">
        <v>6447</v>
      </c>
      <c r="C1909" s="1" t="s">
        <v>6448</v>
      </c>
      <c r="D1909" s="1" t="s">
        <v>1970</v>
      </c>
      <c r="E1909" s="1" t="s">
        <v>1970</v>
      </c>
      <c r="F1909" s="1" t="s">
        <v>6449</v>
      </c>
      <c r="G1909" s="2">
        <v>34800</v>
      </c>
      <c r="H1909" s="1" t="str">
        <f>HYPERLINK("https://www.insiel.it/cms/societa-trasparente/09-bandi-di-gara-e-contratti/Atti_amministrazioni_aggiudicatrici/index_ori.html?pCig=Y0A2FA8F01","Atti della procedura")</f>
        <v>Atti della procedura</v>
      </c>
    </row>
    <row r="1910" spans="2:8" ht="45" x14ac:dyDescent="0.25">
      <c r="B1910" s="1" t="s">
        <v>6450</v>
      </c>
      <c r="C1910" s="1" t="s">
        <v>6451</v>
      </c>
      <c r="D1910" s="1" t="s">
        <v>663</v>
      </c>
      <c r="E1910" s="1" t="s">
        <v>663</v>
      </c>
      <c r="F1910" s="1" t="s">
        <v>6452</v>
      </c>
      <c r="G1910" s="2">
        <v>1200</v>
      </c>
      <c r="H1910" s="1" t="str">
        <f>HYPERLINK("https://www.insiel.it/cms/societa-trasparente/09-bandi-di-gara-e-contratti/Atti_amministrazioni_aggiudicatrici/index_ori.html?pCig=YB02FA8BB4","Atti della procedura")</f>
        <v>Atti della procedura</v>
      </c>
    </row>
    <row r="1911" spans="2:8" ht="60" x14ac:dyDescent="0.25">
      <c r="B1911" s="1" t="s">
        <v>6453</v>
      </c>
      <c r="C1911" s="1" t="s">
        <v>6454</v>
      </c>
      <c r="D1911" s="1" t="s">
        <v>5309</v>
      </c>
      <c r="E1911" s="1" t="s">
        <v>5309</v>
      </c>
      <c r="F1911" s="1" t="s">
        <v>6455</v>
      </c>
      <c r="G1911" s="2">
        <v>34000</v>
      </c>
      <c r="H1911" s="1" t="str">
        <f>HYPERLINK("https://www.insiel.it/cms/societa-trasparente/09-bandi-di-gara-e-contratti/Atti_amministrazioni_aggiudicatrici/index_ori.html?pCig=Y552F9D06B","Atti della procedura")</f>
        <v>Atti della procedura</v>
      </c>
    </row>
    <row r="1912" spans="2:8" ht="30" x14ac:dyDescent="0.25">
      <c r="B1912" s="1" t="s">
        <v>6456</v>
      </c>
      <c r="C1912" s="1" t="s">
        <v>6457</v>
      </c>
      <c r="D1912" s="1" t="s">
        <v>273</v>
      </c>
      <c r="E1912" s="1" t="s">
        <v>273</v>
      </c>
      <c r="F1912" s="1" t="s">
        <v>6458</v>
      </c>
      <c r="G1912" s="2">
        <v>35000</v>
      </c>
      <c r="H1912" s="1" t="str">
        <f>HYPERLINK("https://www.insiel.it/cms/societa-trasparente/09-bandi-di-gara-e-contratti/Atti_amministrazioni_aggiudicatrici/index_ori.html?pCig=Y922F9CA4F","Atti della procedura")</f>
        <v>Atti della procedura</v>
      </c>
    </row>
    <row r="1913" spans="2:8" ht="30" x14ac:dyDescent="0.25">
      <c r="B1913" s="1" t="s">
        <v>6459</v>
      </c>
      <c r="C1913" s="1" t="s">
        <v>6460</v>
      </c>
      <c r="D1913" s="1" t="s">
        <v>997</v>
      </c>
      <c r="E1913" s="1" t="s">
        <v>997</v>
      </c>
      <c r="F1913" s="1" t="s">
        <v>6461</v>
      </c>
      <c r="G1913" s="2">
        <v>18349.900000000001</v>
      </c>
      <c r="H1913" s="1" t="str">
        <f>HYPERLINK("https://www.insiel.it/cms/societa-trasparente/09-bandi-di-gara-e-contratti/Atti_amministrazioni_aggiudicatrici/index_ori.html?pCig=YB02FB8F87","Atti della procedura")</f>
        <v>Atti della procedura</v>
      </c>
    </row>
    <row r="1914" spans="2:8" ht="30" x14ac:dyDescent="0.25">
      <c r="B1914" s="1" t="s">
        <v>6462</v>
      </c>
      <c r="C1914" s="1" t="s">
        <v>6463</v>
      </c>
      <c r="D1914" s="1" t="s">
        <v>2232</v>
      </c>
      <c r="E1914" s="1" t="s">
        <v>2232</v>
      </c>
      <c r="F1914" s="1" t="s">
        <v>6464</v>
      </c>
      <c r="G1914" s="2">
        <v>6120</v>
      </c>
      <c r="H1914" s="1" t="str">
        <f>HYPERLINK("https://www.insiel.it/cms/societa-trasparente/09-bandi-di-gara-e-contratti/Atti_amministrazioni_aggiudicatrici/index_ori.html?pCig=Y302FE8735","Atti della procedura")</f>
        <v>Atti della procedura</v>
      </c>
    </row>
    <row r="1915" spans="2:8" ht="30" x14ac:dyDescent="0.25">
      <c r="B1915" s="1" t="s">
        <v>6465</v>
      </c>
      <c r="C1915" s="1" t="s">
        <v>6466</v>
      </c>
      <c r="D1915" s="1" t="s">
        <v>6467</v>
      </c>
      <c r="E1915" s="1" t="s">
        <v>6467</v>
      </c>
      <c r="F1915" s="1" t="s">
        <v>6468</v>
      </c>
      <c r="G1915" s="2">
        <v>3552.08</v>
      </c>
      <c r="H1915" s="1" t="str">
        <f>HYPERLINK("https://www.insiel.it/cms/societa-trasparente/09-bandi-di-gara-e-contratti/Atti_amministrazioni_aggiudicatrici/index_ori.html?pCig=Y642FB7A10","Atti della procedura")</f>
        <v>Atti della procedura</v>
      </c>
    </row>
    <row r="1916" spans="2:8" x14ac:dyDescent="0.25">
      <c r="B1916" s="1" t="s">
        <v>6469</v>
      </c>
      <c r="C1916" s="1" t="s">
        <v>6470</v>
      </c>
      <c r="D1916" s="1" t="s">
        <v>2355</v>
      </c>
      <c r="E1916" s="1" t="s">
        <v>2355</v>
      </c>
      <c r="F1916" s="1" t="s">
        <v>6471</v>
      </c>
      <c r="G1916" s="2">
        <v>3921.6</v>
      </c>
      <c r="H1916" s="1" t="str">
        <f>HYPERLINK("https://www.insiel.it/cms/societa-trasparente/09-bandi-di-gara-e-contratti/Atti_amministrazioni_aggiudicatrici/index_ori.html?pCig=Y4F2FA786C","Atti della procedura")</f>
        <v>Atti della procedura</v>
      </c>
    </row>
    <row r="1917" spans="2:8" ht="30" x14ac:dyDescent="0.25">
      <c r="B1917" s="1" t="s">
        <v>6472</v>
      </c>
      <c r="C1917" s="1" t="s">
        <v>6473</v>
      </c>
      <c r="D1917" s="1" t="s">
        <v>19</v>
      </c>
      <c r="E1917" s="1" t="s">
        <v>19</v>
      </c>
      <c r="F1917" s="1" t="s">
        <v>20</v>
      </c>
      <c r="G1917" s="2">
        <v>38839.75</v>
      </c>
      <c r="H1917" s="1" t="str">
        <f>HYPERLINK("https://www.insiel.it/cms/societa-trasparente/09-bandi-di-gara-e-contratti/Atti_amministrazioni_aggiudicatrici/index_ori.html?pCig=Z802F59F9C","Atti della procedura")</f>
        <v>Atti della procedura</v>
      </c>
    </row>
    <row r="1918" spans="2:8" ht="30" x14ac:dyDescent="0.25">
      <c r="B1918" s="1" t="s">
        <v>6474</v>
      </c>
      <c r="C1918" s="1" t="s">
        <v>6475</v>
      </c>
      <c r="D1918" s="1" t="s">
        <v>6476</v>
      </c>
      <c r="E1918" s="1" t="s">
        <v>6476</v>
      </c>
      <c r="F1918" s="1" t="s">
        <v>6477</v>
      </c>
      <c r="G1918" s="2">
        <v>36000</v>
      </c>
      <c r="H1918" s="1" t="str">
        <f>HYPERLINK("https://www.insiel.it/cms/societa-trasparente/09-bandi-di-gara-e-contratti/Atti_amministrazioni_aggiudicatrici/index_ori.html?pCig=Y012F9094B","Atti della procedura")</f>
        <v>Atti della procedura</v>
      </c>
    </row>
    <row r="1919" spans="2:8" ht="45" x14ac:dyDescent="0.25">
      <c r="B1919" s="1" t="s">
        <v>6478</v>
      </c>
      <c r="C1919" s="1" t="s">
        <v>6479</v>
      </c>
      <c r="D1919" s="1" t="s">
        <v>1561</v>
      </c>
      <c r="E1919" s="1" t="s">
        <v>1561</v>
      </c>
      <c r="F1919" s="1" t="s">
        <v>6480</v>
      </c>
      <c r="G1919" s="2">
        <v>7000</v>
      </c>
      <c r="H1919" s="1" t="str">
        <f>HYPERLINK("https://www.insiel.it/cms/societa-trasparente/09-bandi-di-gara-e-contratti/Atti_amministrazioni_aggiudicatrici/index_ori.html?pCig=Y382F7C4E0","Atti della procedura")</f>
        <v>Atti della procedura</v>
      </c>
    </row>
    <row r="1920" spans="2:8" ht="30" x14ac:dyDescent="0.25">
      <c r="B1920" s="1" t="s">
        <v>6481</v>
      </c>
      <c r="C1920" s="1" t="s">
        <v>6482</v>
      </c>
      <c r="D1920" s="1" t="s">
        <v>6483</v>
      </c>
      <c r="E1920" s="1" t="s">
        <v>6484</v>
      </c>
      <c r="F1920" s="1" t="s">
        <v>6485</v>
      </c>
      <c r="G1920" s="2">
        <v>53130.9</v>
      </c>
      <c r="H1920" s="1" t="str">
        <f>HYPERLINK("https://www.insiel.it/cms/societa-trasparente/09-bandi-di-gara-e-contratti/Atti_amministrazioni_aggiudicatrici/index_ori.html?pCig=85388566E1","Atti della procedura")</f>
        <v>Atti della procedura</v>
      </c>
    </row>
    <row r="1921" spans="2:8" ht="30" x14ac:dyDescent="0.25">
      <c r="B1921" s="1" t="s">
        <v>6486</v>
      </c>
      <c r="C1921" s="1" t="s">
        <v>6487</v>
      </c>
      <c r="D1921" s="1" t="s">
        <v>6488</v>
      </c>
      <c r="E1921" s="1" t="s">
        <v>6488</v>
      </c>
      <c r="F1921" s="1" t="s">
        <v>6489</v>
      </c>
      <c r="G1921" s="2">
        <v>250</v>
      </c>
      <c r="H1921" s="1" t="str">
        <f>HYPERLINK("https://www.insiel.it/cms/societa-trasparente/09-bandi-di-gara-e-contratti/Atti_amministrazioni_aggiudicatrici/index_ori.html?pCig=Y132F92A94","Atti della procedura")</f>
        <v>Atti della procedura</v>
      </c>
    </row>
    <row r="1922" spans="2:8" ht="45" x14ac:dyDescent="0.25">
      <c r="B1922" s="1" t="s">
        <v>6490</v>
      </c>
      <c r="C1922" s="1" t="s">
        <v>6491</v>
      </c>
      <c r="D1922" s="1" t="s">
        <v>6492</v>
      </c>
      <c r="E1922" s="1" t="s">
        <v>6492</v>
      </c>
      <c r="F1922" s="1" t="s">
        <v>6493</v>
      </c>
      <c r="G1922" s="2">
        <v>80.400000000000006</v>
      </c>
      <c r="H1922" s="1" t="str">
        <f>HYPERLINK("https://www.insiel.it/cms/societa-trasparente/09-bandi-di-gara-e-contratti/Atti_amministrazioni_aggiudicatrici/index_ori.html?pCig=Y482F7C449","Atti della procedura")</f>
        <v>Atti della procedura</v>
      </c>
    </row>
    <row r="1923" spans="2:8" ht="45" x14ac:dyDescent="0.25">
      <c r="B1923" s="1" t="s">
        <v>6494</v>
      </c>
      <c r="C1923" s="1" t="s">
        <v>6495</v>
      </c>
      <c r="D1923" s="1" t="s">
        <v>1087</v>
      </c>
      <c r="E1923" s="1" t="s">
        <v>1087</v>
      </c>
      <c r="F1923" s="1" t="s">
        <v>6496</v>
      </c>
      <c r="G1923" s="2">
        <v>74500</v>
      </c>
      <c r="H1923" s="1" t="str">
        <f>HYPERLINK("https://www.insiel.it/cms/societa-trasparente/09-bandi-di-gara-e-contratti/Atti_amministrazioni_aggiudicatrici/index_ori.html?pCig=8538072FE4","Atti della procedura")</f>
        <v>Atti della procedura</v>
      </c>
    </row>
    <row r="1924" spans="2:8" x14ac:dyDescent="0.25">
      <c r="B1924" s="1" t="s">
        <v>6497</v>
      </c>
      <c r="C1924" s="1" t="s">
        <v>6498</v>
      </c>
      <c r="D1924" s="1" t="s">
        <v>3656</v>
      </c>
      <c r="E1924" s="1" t="s">
        <v>3656</v>
      </c>
      <c r="F1924" s="1" t="s">
        <v>6499</v>
      </c>
      <c r="G1924" s="2">
        <v>49.57</v>
      </c>
      <c r="H1924" s="1" t="str">
        <f>HYPERLINK("https://www.insiel.it/cms/societa-trasparente/09-bandi-di-gara-e-contratti/Atti_amministrazioni_aggiudicatrici/index_ori.html?pCig=Y192F95079","Atti della procedura")</f>
        <v>Atti della procedura</v>
      </c>
    </row>
    <row r="1925" spans="2:8" ht="45" x14ac:dyDescent="0.25">
      <c r="B1925" s="1" t="s">
        <v>6500</v>
      </c>
      <c r="C1925" s="1" t="s">
        <v>6501</v>
      </c>
      <c r="D1925" s="1" t="s">
        <v>2532</v>
      </c>
      <c r="E1925" s="1" t="s">
        <v>2532</v>
      </c>
      <c r="F1925" s="1" t="s">
        <v>6502</v>
      </c>
      <c r="G1925" s="2">
        <v>900</v>
      </c>
      <c r="H1925" s="1" t="str">
        <f>HYPERLINK("https://www.insiel.it/cms/societa-trasparente/09-bandi-di-gara-e-contratti/Atti_amministrazioni_aggiudicatrici/index_ori.html?pCig=YD32F754B8","Atti della procedura")</f>
        <v>Atti della procedura</v>
      </c>
    </row>
    <row r="1926" spans="2:8" x14ac:dyDescent="0.25">
      <c r="B1926" s="1" t="s">
        <v>6503</v>
      </c>
      <c r="C1926" s="1" t="s">
        <v>6504</v>
      </c>
      <c r="D1926" s="1" t="s">
        <v>3172</v>
      </c>
      <c r="E1926" s="1" t="s">
        <v>3172</v>
      </c>
      <c r="F1926" s="1" t="s">
        <v>4671</v>
      </c>
      <c r="G1926" s="2">
        <v>3384.5</v>
      </c>
      <c r="H1926" s="1" t="str">
        <f>HYPERLINK("https://www.insiel.it/cms/societa-trasparente/09-bandi-di-gara-e-contratti/Atti_amministrazioni_aggiudicatrici/index_ori.html?pCig=YBC2F736FD","Atti della procedura")</f>
        <v>Atti della procedura</v>
      </c>
    </row>
    <row r="1927" spans="2:8" x14ac:dyDescent="0.25">
      <c r="B1927" s="1" t="s">
        <v>6505</v>
      </c>
      <c r="C1927" s="1" t="s">
        <v>6506</v>
      </c>
      <c r="D1927" s="1" t="s">
        <v>587</v>
      </c>
      <c r="E1927" s="1" t="s">
        <v>587</v>
      </c>
      <c r="F1927" s="1" t="s">
        <v>6507</v>
      </c>
      <c r="G1927" s="2">
        <v>2000</v>
      </c>
      <c r="H1927" s="1" t="str">
        <f>HYPERLINK("https://www.insiel.it/cms/societa-trasparente/09-bandi-di-gara-e-contratti/Atti_amministrazioni_aggiudicatrici/index_ori.html?pCig=Y422F73676","Atti della procedura")</f>
        <v>Atti della procedura</v>
      </c>
    </row>
    <row r="1928" spans="2:8" ht="30" x14ac:dyDescent="0.25">
      <c r="B1928" s="1" t="s">
        <v>6508</v>
      </c>
      <c r="C1928" s="1" t="s">
        <v>6509</v>
      </c>
      <c r="D1928" s="1" t="s">
        <v>187</v>
      </c>
      <c r="E1928" s="1" t="s">
        <v>187</v>
      </c>
      <c r="F1928" s="1" t="s">
        <v>6510</v>
      </c>
      <c r="G1928" s="2">
        <v>1011.8</v>
      </c>
      <c r="H1928" s="1" t="str">
        <f>HYPERLINK("https://www.insiel.it/cms/societa-trasparente/09-bandi-di-gara-e-contratti/Atti_amministrazioni_aggiudicatrici/index_ori.html?pCig=Y652F6D9ED","Atti della procedura")</f>
        <v>Atti della procedura</v>
      </c>
    </row>
    <row r="1929" spans="2:8" ht="45" x14ac:dyDescent="0.25">
      <c r="B1929" s="1" t="s">
        <v>6511</v>
      </c>
      <c r="C1929" s="1" t="s">
        <v>6512</v>
      </c>
      <c r="D1929" s="1" t="s">
        <v>6513</v>
      </c>
      <c r="E1929" s="1" t="s">
        <v>6513</v>
      </c>
      <c r="F1929" s="1" t="s">
        <v>6514</v>
      </c>
      <c r="G1929" s="2">
        <v>800</v>
      </c>
      <c r="H1929" s="1" t="str">
        <f>HYPERLINK("https://www.insiel.it/cms/societa-trasparente/09-bandi-di-gara-e-contratti/Atti_amministrazioni_aggiudicatrici/index_ori.html?pCig=Y712F6DE24","Atti della procedura")</f>
        <v>Atti della procedura</v>
      </c>
    </row>
    <row r="1930" spans="2:8" ht="30" x14ac:dyDescent="0.25">
      <c r="B1930" s="1" t="s">
        <v>6515</v>
      </c>
      <c r="C1930" s="1" t="s">
        <v>78</v>
      </c>
      <c r="D1930" s="1" t="s">
        <v>79</v>
      </c>
      <c r="E1930" s="1" t="s">
        <v>79</v>
      </c>
      <c r="F1930" s="1" t="s">
        <v>6516</v>
      </c>
      <c r="G1930" s="2">
        <v>761.19</v>
      </c>
      <c r="H1930" s="1" t="str">
        <f>HYPERLINK("https://www.insiel.it/cms/societa-trasparente/09-bandi-di-gara-e-contratti/Atti_amministrazioni_aggiudicatrici/index_ori.html?pCig=NO","Atti della procedura")</f>
        <v>Atti della procedura</v>
      </c>
    </row>
    <row r="1931" spans="2:8" ht="45" x14ac:dyDescent="0.25">
      <c r="B1931" s="1" t="s">
        <v>6517</v>
      </c>
      <c r="C1931" s="1" t="s">
        <v>6518</v>
      </c>
      <c r="D1931" s="1" t="s">
        <v>459</v>
      </c>
      <c r="E1931" s="1" t="s">
        <v>459</v>
      </c>
      <c r="F1931" s="1" t="s">
        <v>6519</v>
      </c>
      <c r="G1931" s="2">
        <v>410</v>
      </c>
      <c r="H1931" s="1" t="str">
        <f>HYPERLINK("https://www.insiel.it/cms/societa-trasparente/09-bandi-di-gara-e-contratti/Atti_amministrazioni_aggiudicatrici/index_ori.html?pCig=Y432F6DE7D","Atti della procedura")</f>
        <v>Atti della procedura</v>
      </c>
    </row>
    <row r="1932" spans="2:8" ht="45" x14ac:dyDescent="0.25">
      <c r="B1932" s="1" t="s">
        <v>6520</v>
      </c>
      <c r="C1932" s="1" t="s">
        <v>6521</v>
      </c>
      <c r="D1932" s="1" t="s">
        <v>3761</v>
      </c>
      <c r="E1932" s="1" t="s">
        <v>3761</v>
      </c>
      <c r="F1932" s="1" t="s">
        <v>6522</v>
      </c>
      <c r="G1932" s="2">
        <v>5910</v>
      </c>
      <c r="H1932" s="1" t="str">
        <f>HYPERLINK("https://www.insiel.it/cms/societa-trasparente/09-bandi-di-gara-e-contratti/Atti_amministrazioni_aggiudicatrici/index_ori.html?pCig=Y362F8F05C","Atti della procedura")</f>
        <v>Atti della procedura</v>
      </c>
    </row>
    <row r="1933" spans="2:8" ht="30" x14ac:dyDescent="0.25">
      <c r="B1933" s="1" t="s">
        <v>6523</v>
      </c>
      <c r="C1933" s="1" t="s">
        <v>6524</v>
      </c>
      <c r="D1933" s="1" t="s">
        <v>4955</v>
      </c>
      <c r="E1933" s="1" t="s">
        <v>4955</v>
      </c>
      <c r="F1933" s="1" t="s">
        <v>6525</v>
      </c>
      <c r="G1933" s="2">
        <v>6000</v>
      </c>
      <c r="H1933" s="1" t="str">
        <f>HYPERLINK("https://www.insiel.it/cms/societa-trasparente/09-bandi-di-gara-e-contratti/Atti_amministrazioni_aggiudicatrici/index_ori.html?pCig=YC12F68ACB","Atti della procedura")</f>
        <v>Atti della procedura</v>
      </c>
    </row>
    <row r="1934" spans="2:8" x14ac:dyDescent="0.25">
      <c r="B1934" s="1" t="s">
        <v>6526</v>
      </c>
      <c r="C1934" s="1" t="s">
        <v>6527</v>
      </c>
      <c r="D1934" s="1" t="s">
        <v>702</v>
      </c>
      <c r="E1934" s="1" t="s">
        <v>702</v>
      </c>
      <c r="F1934" s="1" t="s">
        <v>6528</v>
      </c>
      <c r="G1934" s="2">
        <v>1875</v>
      </c>
      <c r="H1934" s="1" t="str">
        <f>HYPERLINK("https://www.insiel.it/cms/societa-trasparente/09-bandi-di-gara-e-contratti/Atti_amministrazioni_aggiudicatrici/index_ori.html?pCig=Y0E2F66E28","Atti della procedura")</f>
        <v>Atti della procedura</v>
      </c>
    </row>
    <row r="1935" spans="2:8" ht="30" x14ac:dyDescent="0.25">
      <c r="B1935" s="1" t="s">
        <v>6529</v>
      </c>
      <c r="C1935" s="1" t="s">
        <v>6530</v>
      </c>
      <c r="D1935" s="1" t="s">
        <v>6531</v>
      </c>
      <c r="E1935" s="1" t="s">
        <v>6531</v>
      </c>
      <c r="F1935" s="1" t="s">
        <v>6532</v>
      </c>
      <c r="G1935" s="2">
        <v>16000</v>
      </c>
      <c r="H1935" s="1" t="str">
        <f>HYPERLINK("https://www.insiel.it/cms/societa-trasparente/09-bandi-di-gara-e-contratti/Atti_amministrazioni_aggiudicatrici/index_ori.html?pCig=YE92FCB071","Atti della procedura")</f>
        <v>Atti della procedura</v>
      </c>
    </row>
    <row r="1936" spans="2:8" x14ac:dyDescent="0.25">
      <c r="B1936" s="1" t="s">
        <v>6533</v>
      </c>
      <c r="C1936" s="1" t="s">
        <v>6534</v>
      </c>
      <c r="D1936" s="1" t="s">
        <v>35</v>
      </c>
      <c r="E1936" s="1" t="s">
        <v>35</v>
      </c>
      <c r="F1936" s="1" t="s">
        <v>6535</v>
      </c>
      <c r="G1936" s="2">
        <v>1470</v>
      </c>
      <c r="H1936" s="1" t="str">
        <f>HYPERLINK("https://www.insiel.it/cms/societa-trasparente/09-bandi-di-gara-e-contratti/Atti_amministrazioni_aggiudicatrici/index_ori.html?pCig=Y4C2F622B4","Atti della procedura")</f>
        <v>Atti della procedura</v>
      </c>
    </row>
    <row r="1937" spans="2:8" ht="30" x14ac:dyDescent="0.25">
      <c r="B1937" s="1" t="s">
        <v>6536</v>
      </c>
      <c r="C1937" s="1" t="s">
        <v>6537</v>
      </c>
      <c r="D1937" s="1" t="s">
        <v>1521</v>
      </c>
      <c r="E1937" s="1" t="s">
        <v>1521</v>
      </c>
      <c r="F1937" s="1" t="s">
        <v>6538</v>
      </c>
      <c r="G1937" s="2">
        <v>15095</v>
      </c>
      <c r="H1937" s="1" t="str">
        <f>HYPERLINK("https://www.insiel.it/cms/societa-trasparente/09-bandi-di-gara-e-contratti/Atti_amministrazioni_aggiudicatrici/index_ori.html?pCig=YB02F68345","Atti della procedura")</f>
        <v>Atti della procedura</v>
      </c>
    </row>
    <row r="1938" spans="2:8" x14ac:dyDescent="0.25">
      <c r="B1938" s="1" t="s">
        <v>6539</v>
      </c>
      <c r="C1938" s="1" t="s">
        <v>6540</v>
      </c>
      <c r="D1938" s="1" t="s">
        <v>649</v>
      </c>
      <c r="E1938" s="1" t="s">
        <v>649</v>
      </c>
      <c r="F1938" s="1" t="s">
        <v>6541</v>
      </c>
      <c r="G1938" s="2">
        <v>4951.0200000000004</v>
      </c>
      <c r="H1938" s="1" t="str">
        <f>HYPERLINK("https://www.insiel.it/cms/societa-trasparente/09-bandi-di-gara-e-contratti/Atti_amministrazioni_aggiudicatrici/index_ori.html?pCig=Y4D2F7629B","Atti della procedura")</f>
        <v>Atti della procedura</v>
      </c>
    </row>
    <row r="1939" spans="2:8" ht="30" x14ac:dyDescent="0.25">
      <c r="B1939" s="1" t="s">
        <v>6542</v>
      </c>
      <c r="C1939" s="1" t="s">
        <v>6543</v>
      </c>
      <c r="D1939" s="1" t="s">
        <v>75</v>
      </c>
      <c r="E1939" s="1" t="s">
        <v>75</v>
      </c>
      <c r="F1939" s="1" t="s">
        <v>6544</v>
      </c>
      <c r="G1939" s="2">
        <v>2448</v>
      </c>
      <c r="H1939" s="1" t="str">
        <f>HYPERLINK("https://www.insiel.it/cms/societa-trasparente/09-bandi-di-gara-e-contratti/Atti_amministrazioni_aggiudicatrici/index_ori.html?pCig=YE82F5EDA5","Atti della procedura")</f>
        <v>Atti della procedura</v>
      </c>
    </row>
    <row r="1940" spans="2:8" x14ac:dyDescent="0.25">
      <c r="B1940" s="1" t="s">
        <v>6545</v>
      </c>
      <c r="C1940" s="1" t="s">
        <v>6546</v>
      </c>
      <c r="D1940" s="1" t="s">
        <v>702</v>
      </c>
      <c r="E1940" s="1" t="s">
        <v>702</v>
      </c>
      <c r="F1940" s="1" t="s">
        <v>6547</v>
      </c>
      <c r="G1940" s="2">
        <v>10950</v>
      </c>
      <c r="H1940" s="1" t="str">
        <f>HYPERLINK("https://www.insiel.it/cms/societa-trasparente/09-bandi-di-gara-e-contratti/Atti_amministrazioni_aggiudicatrici/index_ori.html?pCig=YD82F5CEDC","Atti della procedura")</f>
        <v>Atti della procedura</v>
      </c>
    </row>
    <row r="1941" spans="2:8" ht="30" x14ac:dyDescent="0.25">
      <c r="B1941" s="1" t="s">
        <v>6548</v>
      </c>
      <c r="C1941" s="1" t="s">
        <v>6549</v>
      </c>
      <c r="D1941" s="1" t="s">
        <v>1436</v>
      </c>
      <c r="E1941" s="1" t="s">
        <v>1436</v>
      </c>
      <c r="F1941" s="1" t="s">
        <v>6550</v>
      </c>
      <c r="G1941" s="2">
        <v>6809.6</v>
      </c>
      <c r="H1941" s="1" t="str">
        <f>HYPERLINK("https://www.insiel.it/cms/societa-trasparente/09-bandi-di-gara-e-contratti/Atti_amministrazioni_aggiudicatrici/index_ori.html?pCig=Y5F2F5CBA9","Atti della procedura")</f>
        <v>Atti della procedura</v>
      </c>
    </row>
    <row r="1942" spans="2:8" ht="45" x14ac:dyDescent="0.25">
      <c r="B1942" s="1" t="s">
        <v>6551</v>
      </c>
      <c r="C1942" s="1" t="s">
        <v>6552</v>
      </c>
      <c r="D1942" s="1" t="s">
        <v>27</v>
      </c>
      <c r="E1942" s="1" t="s">
        <v>27</v>
      </c>
      <c r="F1942" s="1" t="s">
        <v>6553</v>
      </c>
      <c r="G1942" s="2">
        <v>25872</v>
      </c>
      <c r="H1942" s="1" t="str">
        <f>HYPERLINK("https://www.insiel.it/cms/societa-trasparente/09-bandi-di-gara-e-contratti/Atti_amministrazioni_aggiudicatrici/index_ori.html?pCig=Y532F6239C","Atti della procedura")</f>
        <v>Atti della procedura</v>
      </c>
    </row>
    <row r="1943" spans="2:8" x14ac:dyDescent="0.25">
      <c r="B1943" s="1" t="s">
        <v>6554</v>
      </c>
      <c r="C1943" s="1" t="s">
        <v>6555</v>
      </c>
      <c r="D1943" s="1" t="s">
        <v>6556</v>
      </c>
      <c r="E1943" s="1" t="s">
        <v>6556</v>
      </c>
      <c r="F1943" s="1" t="s">
        <v>6557</v>
      </c>
      <c r="G1943" s="2">
        <v>588</v>
      </c>
      <c r="H1943" s="1" t="str">
        <f>HYPERLINK("https://www.insiel.it/cms/societa-trasparente/09-bandi-di-gara-e-contratti/Atti_amministrazioni_aggiudicatrici/index_ori.html?pCig=Y482F5C380","Atti della procedura")</f>
        <v>Atti della procedura</v>
      </c>
    </row>
    <row r="1944" spans="2:8" ht="30" x14ac:dyDescent="0.25">
      <c r="B1944" s="1" t="s">
        <v>6558</v>
      </c>
      <c r="C1944" s="1" t="s">
        <v>6559</v>
      </c>
      <c r="D1944" s="1" t="s">
        <v>6560</v>
      </c>
      <c r="E1944" s="1" t="s">
        <v>6560</v>
      </c>
      <c r="F1944" s="1" t="s">
        <v>6561</v>
      </c>
      <c r="G1944" s="2">
        <v>973.77</v>
      </c>
      <c r="H1944" s="1" t="str">
        <f>HYPERLINK("https://www.insiel.it/cms/societa-trasparente/09-bandi-di-gara-e-contratti/Atti_amministrazioni_aggiudicatrici/index_ori.html?pCig=Y222F5BA3D","Atti della procedura")</f>
        <v>Atti della procedura</v>
      </c>
    </row>
    <row r="1945" spans="2:8" x14ac:dyDescent="0.25">
      <c r="B1945" s="1" t="s">
        <v>6562</v>
      </c>
      <c r="C1945" s="1" t="s">
        <v>6563</v>
      </c>
      <c r="D1945" s="1" t="s">
        <v>6564</v>
      </c>
      <c r="E1945" s="1" t="s">
        <v>6564</v>
      </c>
      <c r="F1945" s="1" t="s">
        <v>6565</v>
      </c>
      <c r="G1945" s="2">
        <v>869.9</v>
      </c>
      <c r="H1945" s="1" t="str">
        <f>HYPERLINK("https://www.insiel.it/cms/societa-trasparente/09-bandi-di-gara-e-contratti/Atti_amministrazioni_aggiudicatrici/index_ori.html?pCig=Y522F56426","Atti della procedura")</f>
        <v>Atti della procedura</v>
      </c>
    </row>
    <row r="1946" spans="2:8" ht="30" x14ac:dyDescent="0.25">
      <c r="B1946" s="1" t="s">
        <v>6566</v>
      </c>
      <c r="C1946" s="1" t="s">
        <v>6567</v>
      </c>
      <c r="D1946" s="1" t="s">
        <v>6568</v>
      </c>
      <c r="E1946" s="1" t="s">
        <v>4245</v>
      </c>
      <c r="F1946" s="1" t="s">
        <v>6569</v>
      </c>
      <c r="G1946" s="2">
        <v>11700</v>
      </c>
      <c r="H1946" s="1" t="str">
        <f>HYPERLINK("https://www.insiel.it/cms/societa-trasparente/09-bandi-di-gara-e-contratti/Atti_amministrazioni_aggiudicatrici/index_ori.html?pCig=Y4B2F9BFFF","Atti della procedura")</f>
        <v>Atti della procedura</v>
      </c>
    </row>
    <row r="1947" spans="2:8" ht="45" x14ac:dyDescent="0.25">
      <c r="B1947" s="1" t="s">
        <v>6570</v>
      </c>
      <c r="C1947" s="1" t="s">
        <v>6571</v>
      </c>
      <c r="D1947" s="1" t="s">
        <v>2898</v>
      </c>
      <c r="E1947" s="1" t="s">
        <v>2898</v>
      </c>
      <c r="F1947" s="1" t="s">
        <v>6572</v>
      </c>
      <c r="G1947" s="2">
        <v>95000</v>
      </c>
      <c r="H1947" s="1" t="str">
        <f>HYPERLINK("https://www.insiel.it/cms/societa-trasparente/09-bandi-di-gara-e-contratti/Atti_amministrazioni_aggiudicatrici/index_ori.html?pCig=8527441AEB","Atti della procedura")</f>
        <v>Atti della procedura</v>
      </c>
    </row>
    <row r="1948" spans="2:8" ht="30" x14ac:dyDescent="0.25">
      <c r="B1948" s="1" t="s">
        <v>6573</v>
      </c>
      <c r="C1948" s="1" t="s">
        <v>6574</v>
      </c>
      <c r="D1948" s="1" t="s">
        <v>6575</v>
      </c>
      <c r="E1948" s="1" t="s">
        <v>6575</v>
      </c>
      <c r="F1948" s="1" t="s">
        <v>6576</v>
      </c>
      <c r="G1948" s="2">
        <v>44880</v>
      </c>
      <c r="H1948" s="1" t="str">
        <f>HYPERLINK("https://www.insiel.it/cms/societa-trasparente/09-bandi-di-gara-e-contratti/Atti_amministrazioni_aggiudicatrici/index_ori.html?pCig=85257821E1","Atti della procedura")</f>
        <v>Atti della procedura</v>
      </c>
    </row>
    <row r="1949" spans="2:8" ht="45" x14ac:dyDescent="0.25">
      <c r="B1949" s="1" t="s">
        <v>6577</v>
      </c>
      <c r="C1949" s="1" t="s">
        <v>6578</v>
      </c>
      <c r="D1949" s="1" t="s">
        <v>814</v>
      </c>
      <c r="E1949" s="1" t="s">
        <v>814</v>
      </c>
      <c r="F1949" s="1" t="s">
        <v>6579</v>
      </c>
      <c r="G1949" s="2">
        <v>71000</v>
      </c>
      <c r="H1949" s="1" t="str">
        <f>HYPERLINK("https://www.insiel.it/cms/societa-trasparente/09-bandi-di-gara-e-contratti/Atti_amministrazioni_aggiudicatrici/index_ori.html?pCig=852508310C","Atti della procedura")</f>
        <v>Atti della procedura</v>
      </c>
    </row>
    <row r="1950" spans="2:8" x14ac:dyDescent="0.25">
      <c r="B1950" s="1" t="s">
        <v>6580</v>
      </c>
      <c r="C1950" s="1" t="s">
        <v>6581</v>
      </c>
      <c r="D1950" s="1" t="s">
        <v>3966</v>
      </c>
      <c r="E1950" s="1" t="s">
        <v>3966</v>
      </c>
      <c r="F1950" s="1" t="s">
        <v>6582</v>
      </c>
      <c r="G1950" s="2">
        <v>9260</v>
      </c>
      <c r="H1950" s="1" t="str">
        <f>HYPERLINK("https://www.insiel.it/cms/societa-trasparente/09-bandi-di-gara-e-contratti/Atti_amministrazioni_aggiudicatrici/index_ori.html?pCig=Y572F5376A","Atti della procedura")</f>
        <v>Atti della procedura</v>
      </c>
    </row>
    <row r="1951" spans="2:8" ht="60" x14ac:dyDescent="0.25">
      <c r="B1951" s="1" t="s">
        <v>6583</v>
      </c>
      <c r="C1951" s="1" t="s">
        <v>6584</v>
      </c>
      <c r="D1951" s="1" t="s">
        <v>6585</v>
      </c>
      <c r="E1951" s="1" t="s">
        <v>6585</v>
      </c>
      <c r="F1951" s="1" t="s">
        <v>6586</v>
      </c>
      <c r="G1951" s="2">
        <v>27000</v>
      </c>
      <c r="H1951" s="1" t="str">
        <f>HYPERLINK("https://www.insiel.it/cms/societa-trasparente/09-bandi-di-gara-e-contratti/Atti_amministrazioni_aggiudicatrici/index_ori.html?pCig=Z7534ECBD7","Atti della procedura")</f>
        <v>Atti della procedura</v>
      </c>
    </row>
    <row r="1952" spans="2:8" ht="45" x14ac:dyDescent="0.25">
      <c r="B1952" s="1" t="s">
        <v>6587</v>
      </c>
      <c r="C1952" s="1" t="s">
        <v>6588</v>
      </c>
      <c r="D1952" s="1" t="s">
        <v>4005</v>
      </c>
      <c r="E1952" s="1" t="s">
        <v>4005</v>
      </c>
      <c r="F1952" s="1" t="s">
        <v>6589</v>
      </c>
      <c r="G1952" s="2">
        <v>14352</v>
      </c>
      <c r="H1952" s="1" t="str">
        <f>HYPERLINK("https://www.insiel.it/cms/societa-trasparente/09-bandi-di-gara-e-contratti/Atti_amministrazioni_aggiudicatrici/index_ori.html?pCig=Z7D34609B4","Atti della procedura")</f>
        <v>Atti della procedura</v>
      </c>
    </row>
    <row r="1953" spans="2:8" x14ac:dyDescent="0.25">
      <c r="B1953" s="1" t="s">
        <v>6590</v>
      </c>
      <c r="C1953" s="1" t="s">
        <v>6591</v>
      </c>
      <c r="D1953" s="1" t="s">
        <v>6592</v>
      </c>
      <c r="E1953" s="1" t="s">
        <v>6592</v>
      </c>
      <c r="F1953" s="1" t="s">
        <v>6593</v>
      </c>
      <c r="G1953" s="2">
        <v>1397.69</v>
      </c>
      <c r="H1953" s="1" t="str">
        <f>HYPERLINK("https://www.insiel.it/cms/societa-trasparente/09-bandi-di-gara-e-contratti/Atti_amministrazioni_aggiudicatrici/index_ori.html?pCig=Y322F4B8C4","Atti della procedura")</f>
        <v>Atti della procedura</v>
      </c>
    </row>
    <row r="1954" spans="2:8" x14ac:dyDescent="0.25">
      <c r="B1954" s="1" t="s">
        <v>6594</v>
      </c>
      <c r="C1954" s="1" t="s">
        <v>6595</v>
      </c>
      <c r="D1954" s="1" t="s">
        <v>1428</v>
      </c>
      <c r="E1954" s="1" t="s">
        <v>1428</v>
      </c>
      <c r="F1954" s="1" t="s">
        <v>6596</v>
      </c>
      <c r="G1954" s="2">
        <v>95</v>
      </c>
      <c r="H1954" s="1" t="str">
        <f>HYPERLINK("https://www.insiel.it/cms/societa-trasparente/09-bandi-di-gara-e-contratti/Atti_amministrazioni_aggiudicatrici/index_ori.html?pCig=YBC2F46F2B","Atti della procedura")</f>
        <v>Atti della procedura</v>
      </c>
    </row>
    <row r="1955" spans="2:8" ht="30" x14ac:dyDescent="0.25">
      <c r="B1955" s="1" t="s">
        <v>6597</v>
      </c>
      <c r="C1955" s="1" t="s">
        <v>6598</v>
      </c>
      <c r="D1955" s="1" t="s">
        <v>3741</v>
      </c>
      <c r="E1955" s="1" t="s">
        <v>3741</v>
      </c>
      <c r="F1955" s="1" t="s">
        <v>6599</v>
      </c>
      <c r="G1955" s="2">
        <v>4920</v>
      </c>
      <c r="H1955" s="1" t="str">
        <f>HYPERLINK("https://www.insiel.it/cms/societa-trasparente/09-bandi-di-gara-e-contratti/Atti_amministrazioni_aggiudicatrici/index_ori.html?pCig=ZB12F24EFC","Atti della procedura")</f>
        <v>Atti della procedura</v>
      </c>
    </row>
    <row r="1956" spans="2:8" ht="30" x14ac:dyDescent="0.25">
      <c r="B1956" s="1" t="s">
        <v>6600</v>
      </c>
      <c r="C1956" s="1" t="s">
        <v>6601</v>
      </c>
      <c r="D1956" s="1" t="s">
        <v>1284</v>
      </c>
      <c r="E1956" s="1" t="s">
        <v>1284</v>
      </c>
      <c r="F1956" s="1" t="s">
        <v>6602</v>
      </c>
      <c r="G1956" s="2">
        <v>579.80999999999995</v>
      </c>
      <c r="H1956" s="1" t="str">
        <f>HYPERLINK("https://www.insiel.it/cms/societa-trasparente/09-bandi-di-gara-e-contratti/Atti_amministrazioni_aggiudicatrici/index_ori.html?pCig=Y5030C1CBB","Atti della procedura")</f>
        <v>Atti della procedura</v>
      </c>
    </row>
    <row r="1957" spans="2:8" x14ac:dyDescent="0.25">
      <c r="B1957" s="1" t="s">
        <v>6603</v>
      </c>
      <c r="C1957" s="1" t="s">
        <v>6604</v>
      </c>
      <c r="D1957" s="1" t="s">
        <v>2017</v>
      </c>
      <c r="E1957" s="1" t="s">
        <v>2017</v>
      </c>
      <c r="F1957" s="1" t="s">
        <v>6605</v>
      </c>
      <c r="G1957" s="2">
        <v>29705</v>
      </c>
      <c r="H1957" s="1" t="str">
        <f>HYPERLINK("https://www.insiel.it/cms/societa-trasparente/09-bandi-di-gara-e-contratti/Atti_amministrazioni_aggiudicatrici/index_ori.html?pCig=Y1E2F5A1A1","Atti della procedura")</f>
        <v>Atti della procedura</v>
      </c>
    </row>
    <row r="1958" spans="2:8" ht="30" x14ac:dyDescent="0.25">
      <c r="B1958" s="1" t="s">
        <v>6606</v>
      </c>
      <c r="C1958" s="1" t="s">
        <v>6607</v>
      </c>
      <c r="D1958" s="1" t="s">
        <v>3480</v>
      </c>
      <c r="E1958" s="1" t="s">
        <v>3480</v>
      </c>
      <c r="F1958" s="1" t="s">
        <v>3481</v>
      </c>
      <c r="G1958" s="2">
        <v>8450</v>
      </c>
      <c r="H1958" s="1" t="str">
        <f>HYPERLINK("https://www.insiel.it/cms/societa-trasparente/09-bandi-di-gara-e-contratti/Atti_amministrazioni_aggiudicatrici/index_ori.html?pCig=Y1F2F55A53","Atti della procedura")</f>
        <v>Atti della procedura</v>
      </c>
    </row>
    <row r="1959" spans="2:8" x14ac:dyDescent="0.25">
      <c r="B1959" s="1" t="s">
        <v>6608</v>
      </c>
      <c r="C1959" s="1" t="s">
        <v>6609</v>
      </c>
      <c r="D1959" s="1" t="s">
        <v>583</v>
      </c>
      <c r="E1959" s="1" t="s">
        <v>583</v>
      </c>
      <c r="F1959" s="1" t="s">
        <v>6610</v>
      </c>
      <c r="G1959" s="2">
        <v>500</v>
      </c>
      <c r="H1959" s="1" t="str">
        <f>HYPERLINK("https://www.insiel.it/cms/societa-trasparente/09-bandi-di-gara-e-contratti/Atti_amministrazioni_aggiudicatrici/index_ori.html?pCig=Y1B2F4360C","Atti della procedura")</f>
        <v>Atti della procedura</v>
      </c>
    </row>
    <row r="1960" spans="2:8" x14ac:dyDescent="0.25">
      <c r="B1960" s="1" t="s">
        <v>6611</v>
      </c>
      <c r="C1960" s="1" t="s">
        <v>6612</v>
      </c>
      <c r="D1960" s="1" t="s">
        <v>1610</v>
      </c>
      <c r="E1960" s="1" t="s">
        <v>1610</v>
      </c>
      <c r="F1960" s="1" t="s">
        <v>6613</v>
      </c>
      <c r="G1960" s="2">
        <v>12000</v>
      </c>
      <c r="H1960" s="1" t="str">
        <f>HYPERLINK("https://www.insiel.it/cms/societa-trasparente/09-bandi-di-gara-e-contratti/Atti_amministrazioni_aggiudicatrici/index_ori.html?pCig=YE12F4037C","Atti della procedura")</f>
        <v>Atti della procedura</v>
      </c>
    </row>
    <row r="1961" spans="2:8" ht="45" x14ac:dyDescent="0.25">
      <c r="B1961" s="1" t="s">
        <v>6614</v>
      </c>
      <c r="C1961" s="1" t="s">
        <v>6615</v>
      </c>
      <c r="D1961" s="1" t="s">
        <v>344</v>
      </c>
      <c r="E1961" s="1" t="s">
        <v>344</v>
      </c>
      <c r="F1961" s="1" t="s">
        <v>6616</v>
      </c>
      <c r="G1961" s="2">
        <v>8100</v>
      </c>
      <c r="H1961" s="1" t="str">
        <f>HYPERLINK("https://www.insiel.it/cms/societa-trasparente/09-bandi-di-gara-e-contratti/Atti_amministrazioni_aggiudicatrici/index_ori.html?pCig=Y1A2F41180","Atti della procedura")</f>
        <v>Atti della procedura</v>
      </c>
    </row>
    <row r="1962" spans="2:8" ht="60" x14ac:dyDescent="0.25">
      <c r="B1962" s="1" t="s">
        <v>6617</v>
      </c>
      <c r="C1962" s="1" t="s">
        <v>6618</v>
      </c>
      <c r="D1962" s="1" t="s">
        <v>386</v>
      </c>
      <c r="E1962" s="1" t="s">
        <v>386</v>
      </c>
      <c r="F1962" s="1" t="s">
        <v>6619</v>
      </c>
      <c r="G1962" s="2">
        <v>15000</v>
      </c>
      <c r="H1962" s="1" t="str">
        <f>HYPERLINK("https://www.insiel.it/cms/societa-trasparente/09-bandi-di-gara-e-contratti/Atti_amministrazioni_aggiudicatrici/index_ori.html?pCig=YF82F3E46D","Atti della procedura")</f>
        <v>Atti della procedura</v>
      </c>
    </row>
    <row r="1963" spans="2:8" ht="45" x14ac:dyDescent="0.25">
      <c r="B1963" s="1" t="s">
        <v>6620</v>
      </c>
      <c r="C1963" s="1" t="s">
        <v>6621</v>
      </c>
      <c r="D1963" s="1" t="s">
        <v>2490</v>
      </c>
      <c r="E1963" s="1" t="s">
        <v>2490</v>
      </c>
      <c r="F1963" s="1" t="s">
        <v>6622</v>
      </c>
      <c r="G1963" s="2">
        <v>7920</v>
      </c>
      <c r="H1963" s="1" t="str">
        <f>HYPERLINK("https://www.insiel.it/cms/societa-trasparente/09-bandi-di-gara-e-contratti/Atti_amministrazioni_aggiudicatrici/index_ori.html?pCig=YF72F5102E","Atti della procedura")</f>
        <v>Atti della procedura</v>
      </c>
    </row>
    <row r="1964" spans="2:8" x14ac:dyDescent="0.25">
      <c r="B1964" s="1" t="s">
        <v>6623</v>
      </c>
      <c r="C1964" s="1" t="s">
        <v>6624</v>
      </c>
      <c r="D1964" s="1" t="s">
        <v>649</v>
      </c>
      <c r="E1964" s="1" t="s">
        <v>649</v>
      </c>
      <c r="F1964" s="1" t="s">
        <v>6625</v>
      </c>
      <c r="G1964" s="2">
        <v>19000</v>
      </c>
      <c r="H1964" s="1" t="str">
        <f>HYPERLINK("https://www.insiel.it/cms/societa-trasparente/09-bandi-di-gara-e-contratti/Atti_amministrazioni_aggiudicatrici/index_ori.html?pCig=Y692F49D6E","Atti della procedura")</f>
        <v>Atti della procedura</v>
      </c>
    </row>
    <row r="1965" spans="2:8" ht="30" x14ac:dyDescent="0.25">
      <c r="B1965" s="1" t="s">
        <v>6626</v>
      </c>
      <c r="C1965" s="1" t="s">
        <v>6627</v>
      </c>
      <c r="D1965" s="1" t="s">
        <v>308</v>
      </c>
      <c r="E1965" s="1" t="s">
        <v>308</v>
      </c>
      <c r="F1965" s="1" t="s">
        <v>6628</v>
      </c>
      <c r="G1965" s="2">
        <v>8900</v>
      </c>
      <c r="H1965" s="1" t="str">
        <f>HYPERLINK("https://www.insiel.it/cms/societa-trasparente/09-bandi-di-gara-e-contratti/Atti_amministrazioni_aggiudicatrici/index_ori.html?pCig=Y772F358BF","Atti della procedura")</f>
        <v>Atti della procedura</v>
      </c>
    </row>
    <row r="1966" spans="2:8" x14ac:dyDescent="0.25">
      <c r="B1966" s="1" t="s">
        <v>6629</v>
      </c>
      <c r="C1966" s="1" t="s">
        <v>6630</v>
      </c>
      <c r="D1966" s="1" t="s">
        <v>187</v>
      </c>
      <c r="E1966" s="1" t="s">
        <v>187</v>
      </c>
      <c r="F1966" s="1" t="s">
        <v>6631</v>
      </c>
      <c r="G1966" s="2">
        <v>1899.26</v>
      </c>
      <c r="H1966" s="1" t="str">
        <f>HYPERLINK("https://www.insiel.it/cms/societa-trasparente/09-bandi-di-gara-e-contratti/Atti_amministrazioni_aggiudicatrici/index_ori.html?pCig=Y472F39653","Atti della procedura")</f>
        <v>Atti della procedura</v>
      </c>
    </row>
    <row r="1967" spans="2:8" x14ac:dyDescent="0.25">
      <c r="B1967" s="1" t="s">
        <v>6632</v>
      </c>
      <c r="C1967" s="1" t="s">
        <v>6633</v>
      </c>
      <c r="D1967" s="1" t="s">
        <v>6634</v>
      </c>
      <c r="E1967" s="1" t="s">
        <v>6634</v>
      </c>
      <c r="F1967" s="1" t="s">
        <v>6635</v>
      </c>
      <c r="G1967" s="2">
        <v>999</v>
      </c>
      <c r="H1967" s="1" t="str">
        <f>HYPERLINK("https://www.insiel.it/cms/societa-trasparente/09-bandi-di-gara-e-contratti/Atti_amministrazioni_aggiudicatrici/index_ori.html?pCig=Y562F3336B","Atti della procedura")</f>
        <v>Atti della procedura</v>
      </c>
    </row>
    <row r="1968" spans="2:8" x14ac:dyDescent="0.25">
      <c r="B1968" s="1" t="s">
        <v>6636</v>
      </c>
      <c r="C1968" s="1" t="s">
        <v>6637</v>
      </c>
      <c r="D1968" s="1" t="s">
        <v>455</v>
      </c>
      <c r="E1968" s="1" t="s">
        <v>455</v>
      </c>
      <c r="F1968" s="1" t="s">
        <v>6638</v>
      </c>
      <c r="G1968" s="2">
        <v>10675</v>
      </c>
      <c r="H1968" s="1" t="str">
        <f>HYPERLINK("https://www.insiel.it/cms/societa-trasparente/09-bandi-di-gara-e-contratti/Atti_amministrazioni_aggiudicatrici/index_ori.html?pCig=ZDC2F24ECF","Atti della procedura")</f>
        <v>Atti della procedura</v>
      </c>
    </row>
    <row r="1969" spans="2:8" x14ac:dyDescent="0.25">
      <c r="B1969" s="1" t="s">
        <v>6639</v>
      </c>
      <c r="C1969" s="1" t="s">
        <v>6640</v>
      </c>
      <c r="D1969" s="1" t="s">
        <v>269</v>
      </c>
      <c r="E1969" s="1" t="s">
        <v>269</v>
      </c>
      <c r="F1969" s="1" t="s">
        <v>6641</v>
      </c>
      <c r="G1969" s="2">
        <v>14042</v>
      </c>
      <c r="H1969" s="1" t="str">
        <f>HYPERLINK("https://www.insiel.it/cms/societa-trasparente/09-bandi-di-gara-e-contratti/Atti_amministrazioni_aggiudicatrici/index_ori.html?pCig=Z7C2F24E6D","Atti della procedura")</f>
        <v>Atti della procedura</v>
      </c>
    </row>
    <row r="1970" spans="2:8" ht="45" x14ac:dyDescent="0.25">
      <c r="B1970" s="1" t="s">
        <v>6642</v>
      </c>
      <c r="C1970" s="1" t="s">
        <v>6643</v>
      </c>
      <c r="D1970" s="1" t="s">
        <v>3696</v>
      </c>
      <c r="E1970" s="1" t="s">
        <v>3696</v>
      </c>
      <c r="F1970" s="1" t="s">
        <v>6644</v>
      </c>
      <c r="G1970" s="2">
        <v>8800</v>
      </c>
      <c r="H1970" s="1" t="str">
        <f>HYPERLINK("https://www.insiel.it/cms/societa-trasparente/09-bandi-di-gara-e-contratti/Atti_amministrazioni_aggiudicatrici/index_ori.html?pCig=YDE2F31B49","Atti della procedura")</f>
        <v>Atti della procedura</v>
      </c>
    </row>
    <row r="1971" spans="2:8" x14ac:dyDescent="0.25">
      <c r="B1971" s="1" t="s">
        <v>6645</v>
      </c>
      <c r="C1971" s="1" t="s">
        <v>6646</v>
      </c>
      <c r="D1971" s="1" t="s">
        <v>6647</v>
      </c>
      <c r="E1971" s="1" t="s">
        <v>6647</v>
      </c>
      <c r="F1971" s="1" t="s">
        <v>6648</v>
      </c>
      <c r="G1971" s="2">
        <v>3568.49</v>
      </c>
      <c r="H1971" s="1" t="str">
        <f>HYPERLINK("https://www.insiel.it/cms/societa-trasparente/09-bandi-di-gara-e-contratti/Atti_amministrazioni_aggiudicatrici/index_ori.html?pCig=YAB2F303BC","Atti della procedura")</f>
        <v>Atti della procedura</v>
      </c>
    </row>
    <row r="1972" spans="2:8" ht="45" x14ac:dyDescent="0.25">
      <c r="B1972" s="1" t="s">
        <v>6649</v>
      </c>
      <c r="C1972" s="1" t="s">
        <v>6650</v>
      </c>
      <c r="D1972" s="1" t="s">
        <v>58</v>
      </c>
      <c r="E1972" s="1" t="s">
        <v>58</v>
      </c>
      <c r="F1972" s="1" t="s">
        <v>6651</v>
      </c>
      <c r="G1972" s="2">
        <v>14198</v>
      </c>
      <c r="H1972" s="1" t="str">
        <f>HYPERLINK("https://www.insiel.it/cms/societa-trasparente/09-bandi-di-gara-e-contratti/Atti_amministrazioni_aggiudicatrici/index_ori.html?pCig=Y002F32FD9","Atti della procedura")</f>
        <v>Atti della procedura</v>
      </c>
    </row>
    <row r="1973" spans="2:8" ht="30" x14ac:dyDescent="0.25">
      <c r="B1973" s="1" t="s">
        <v>6652</v>
      </c>
      <c r="C1973" s="1" t="s">
        <v>6653</v>
      </c>
      <c r="D1973" s="1" t="s">
        <v>6194</v>
      </c>
      <c r="E1973" s="1" t="s">
        <v>6194</v>
      </c>
      <c r="F1973" s="1" t="s">
        <v>6654</v>
      </c>
      <c r="G1973" s="2">
        <v>550</v>
      </c>
      <c r="H1973" s="1" t="str">
        <f>HYPERLINK("https://www.insiel.it/cms/societa-trasparente/09-bandi-di-gara-e-contratti/Atti_amministrazioni_aggiudicatrici/index_ori.html?pCig=YA62F2AA25","Atti della procedura")</f>
        <v>Atti della procedura</v>
      </c>
    </row>
    <row r="1974" spans="2:8" ht="30" x14ac:dyDescent="0.25">
      <c r="B1974" s="1" t="s">
        <v>6655</v>
      </c>
      <c r="C1974" s="1" t="s">
        <v>6656</v>
      </c>
      <c r="D1974" s="1" t="s">
        <v>2924</v>
      </c>
      <c r="E1974" s="1" t="s">
        <v>2924</v>
      </c>
      <c r="F1974" s="1" t="s">
        <v>6657</v>
      </c>
      <c r="G1974" s="2">
        <v>24500</v>
      </c>
      <c r="H1974" s="1" t="str">
        <f>HYPERLINK("https://www.insiel.it/cms/societa-trasparente/09-bandi-di-gara-e-contratti/Atti_amministrazioni_aggiudicatrici/index_ori.html?pCig=Y642F2F776","Atti della procedura")</f>
        <v>Atti della procedura</v>
      </c>
    </row>
    <row r="1975" spans="2:8" x14ac:dyDescent="0.25">
      <c r="B1975" s="1" t="s">
        <v>6658</v>
      </c>
      <c r="C1975" s="1" t="s">
        <v>6659</v>
      </c>
      <c r="D1975" s="1" t="s">
        <v>123</v>
      </c>
      <c r="E1975" s="1" t="s">
        <v>123</v>
      </c>
      <c r="F1975" s="1" t="s">
        <v>6660</v>
      </c>
      <c r="G1975" s="2">
        <v>11660</v>
      </c>
      <c r="H1975" s="1" t="str">
        <f>HYPERLINK("https://www.insiel.it/cms/societa-trasparente/09-bandi-di-gara-e-contratti/Atti_amministrazioni_aggiudicatrici/index_ori.html?pCig=Y152F351F1","Atti della procedura")</f>
        <v>Atti della procedura</v>
      </c>
    </row>
    <row r="1976" spans="2:8" x14ac:dyDescent="0.25">
      <c r="B1976" s="1" t="s">
        <v>6661</v>
      </c>
      <c r="C1976" s="1" t="s">
        <v>6662</v>
      </c>
      <c r="D1976" s="1" t="s">
        <v>1939</v>
      </c>
      <c r="E1976" s="1" t="s">
        <v>1939</v>
      </c>
      <c r="F1976" s="1" t="s">
        <v>3911</v>
      </c>
      <c r="G1976" s="2">
        <v>29471.47</v>
      </c>
      <c r="H1976" s="1" t="str">
        <f>HYPERLINK("https://www.insiel.it/cms/societa-trasparente/09-bandi-di-gara-e-contratti/Atti_amministrazioni_aggiudicatrici/index_ori.html?pCig=Y4F2FF6A35","Atti della procedura")</f>
        <v>Atti della procedura</v>
      </c>
    </row>
    <row r="1977" spans="2:8" ht="30" x14ac:dyDescent="0.25">
      <c r="B1977" s="1" t="s">
        <v>6663</v>
      </c>
      <c r="C1977" s="1" t="s">
        <v>6664</v>
      </c>
      <c r="D1977" s="1" t="s">
        <v>6665</v>
      </c>
      <c r="E1977" s="1" t="s">
        <v>6665</v>
      </c>
      <c r="F1977" s="1" t="s">
        <v>6666</v>
      </c>
      <c r="G1977" s="2">
        <v>2000</v>
      </c>
      <c r="H1977" s="1" t="str">
        <f>HYPERLINK("https://www.insiel.it/cms/societa-trasparente/09-bandi-di-gara-e-contratti/Atti_amministrazioni_aggiudicatrici/index_ori.html?pCig=Y2F2F25520","Atti della procedura")</f>
        <v>Atti della procedura</v>
      </c>
    </row>
    <row r="1978" spans="2:8" x14ac:dyDescent="0.25">
      <c r="B1978" s="1" t="s">
        <v>6667</v>
      </c>
      <c r="C1978" s="1" t="s">
        <v>6668</v>
      </c>
      <c r="D1978" s="1" t="s">
        <v>253</v>
      </c>
      <c r="E1978" s="1" t="s">
        <v>253</v>
      </c>
      <c r="F1978" s="1" t="s">
        <v>6669</v>
      </c>
      <c r="G1978" s="2">
        <v>7178.4</v>
      </c>
      <c r="H1978" s="1" t="str">
        <f>HYPERLINK("https://www.insiel.it/cms/societa-trasparente/09-bandi-di-gara-e-contratti/Atti_amministrazioni_aggiudicatrici/index_ori.html?pCig=YE92F274A1","Atti della procedura")</f>
        <v>Atti della procedura</v>
      </c>
    </row>
    <row r="1979" spans="2:8" ht="30" x14ac:dyDescent="0.25">
      <c r="B1979" s="1" t="s">
        <v>6670</v>
      </c>
      <c r="C1979" s="1" t="s">
        <v>6671</v>
      </c>
      <c r="D1979" s="1" t="s">
        <v>6672</v>
      </c>
      <c r="E1979" s="1" t="s">
        <v>6672</v>
      </c>
      <c r="F1979" s="1" t="s">
        <v>6673</v>
      </c>
      <c r="G1979" s="2">
        <v>1006.23</v>
      </c>
      <c r="H1979" s="1" t="str">
        <f>HYPERLINK("https://www.insiel.it/cms/societa-trasparente/09-bandi-di-gara-e-contratti/Atti_amministrazioni_aggiudicatrici/index_ori.html?pCig=Y9F2F24F09","Atti della procedura")</f>
        <v>Atti della procedura</v>
      </c>
    </row>
    <row r="1980" spans="2:8" ht="30" x14ac:dyDescent="0.25">
      <c r="B1980" s="1" t="s">
        <v>6674</v>
      </c>
      <c r="C1980" s="1" t="s">
        <v>6675</v>
      </c>
      <c r="D1980" s="1" t="s">
        <v>304</v>
      </c>
      <c r="E1980" s="1" t="s">
        <v>304</v>
      </c>
      <c r="F1980" s="1" t="s">
        <v>6676</v>
      </c>
      <c r="G1980" s="2">
        <v>69620</v>
      </c>
      <c r="H1980" s="1" t="str">
        <f>HYPERLINK("https://www.insiel.it/cms/societa-trasparente/09-bandi-di-gara-e-contratti/Atti_amministrazioni_aggiudicatrici/index_ori.html?pCig=8520776EC8","Atti della procedura")</f>
        <v>Atti della procedura</v>
      </c>
    </row>
    <row r="1981" spans="2:8" ht="30" x14ac:dyDescent="0.25">
      <c r="B1981" s="1" t="s">
        <v>6677</v>
      </c>
      <c r="C1981" s="1" t="s">
        <v>6678</v>
      </c>
      <c r="D1981" s="1" t="s">
        <v>27</v>
      </c>
      <c r="E1981" s="1" t="s">
        <v>27</v>
      </c>
      <c r="F1981" s="1" t="s">
        <v>6679</v>
      </c>
      <c r="G1981" s="2">
        <v>2479.1999999999998</v>
      </c>
      <c r="H1981" s="1" t="str">
        <f>HYPERLINK("https://www.insiel.it/cms/societa-trasparente/09-bandi-di-gara-e-contratti/Atti_amministrazioni_aggiudicatrici/index_ori.html?pCig=YD02F40BA6","Atti della procedura")</f>
        <v>Atti della procedura</v>
      </c>
    </row>
    <row r="1982" spans="2:8" x14ac:dyDescent="0.25">
      <c r="B1982" s="1" t="s">
        <v>6680</v>
      </c>
      <c r="C1982" s="1" t="s">
        <v>6681</v>
      </c>
      <c r="D1982" s="1" t="s">
        <v>123</v>
      </c>
      <c r="E1982" s="1" t="s">
        <v>123</v>
      </c>
      <c r="F1982" s="1" t="s">
        <v>6682</v>
      </c>
      <c r="G1982" s="2">
        <v>22480</v>
      </c>
      <c r="H1982" s="1" t="str">
        <f>HYPERLINK("https://www.insiel.it/cms/societa-trasparente/09-bandi-di-gara-e-contratti/Atti_amministrazioni_aggiudicatrici/index_ori.html?pCig=YF42F2253C","Atti della procedura")</f>
        <v>Atti della procedura</v>
      </c>
    </row>
    <row r="1983" spans="2:8" ht="30" x14ac:dyDescent="0.25">
      <c r="B1983" s="1" t="s">
        <v>6683</v>
      </c>
      <c r="C1983" s="1" t="s">
        <v>6684</v>
      </c>
      <c r="D1983" s="1" t="s">
        <v>6685</v>
      </c>
      <c r="E1983" s="1" t="s">
        <v>6685</v>
      </c>
      <c r="F1983" s="1" t="s">
        <v>6686</v>
      </c>
      <c r="G1983" s="2">
        <v>280.39999999999998</v>
      </c>
      <c r="H1983" s="1" t="str">
        <f>HYPERLINK("https://www.insiel.it/cms/societa-trasparente/09-bandi-di-gara-e-contratti/Atti_amministrazioni_aggiudicatrici/index_ori.html?pCig=Y5C2F23813","Atti della procedura")</f>
        <v>Atti della procedura</v>
      </c>
    </row>
    <row r="1984" spans="2:8" x14ac:dyDescent="0.25">
      <c r="B1984" s="1" t="s">
        <v>6687</v>
      </c>
      <c r="C1984" s="1" t="s">
        <v>6688</v>
      </c>
      <c r="D1984" s="1" t="s">
        <v>187</v>
      </c>
      <c r="E1984" s="1" t="s">
        <v>187</v>
      </c>
      <c r="F1984" s="1" t="s">
        <v>6689</v>
      </c>
      <c r="G1984" s="2">
        <v>3490</v>
      </c>
      <c r="H1984" s="1" t="str">
        <f>HYPERLINK("https://www.insiel.it/cms/societa-trasparente/09-bandi-di-gara-e-contratti/Atti_amministrazioni_aggiudicatrici/index_ori.html?pCig=YA12F209F6","Atti della procedura")</f>
        <v>Atti della procedura</v>
      </c>
    </row>
    <row r="1985" spans="2:8" ht="30" x14ac:dyDescent="0.25">
      <c r="B1985" s="1" t="s">
        <v>6690</v>
      </c>
      <c r="C1985" s="1" t="s">
        <v>6691</v>
      </c>
      <c r="D1985" s="1" t="s">
        <v>2232</v>
      </c>
      <c r="E1985" s="1" t="s">
        <v>2232</v>
      </c>
      <c r="F1985" s="1" t="s">
        <v>6692</v>
      </c>
      <c r="G1985" s="2">
        <v>29000</v>
      </c>
      <c r="H1985" s="1" t="str">
        <f>HYPERLINK("https://www.insiel.it/cms/societa-trasparente/09-bandi-di-gara-e-contratti/Atti_amministrazioni_aggiudicatrici/index_ori.html?pCig=8506886866","Atti della procedura")</f>
        <v>Atti della procedura</v>
      </c>
    </row>
    <row r="1986" spans="2:8" x14ac:dyDescent="0.25">
      <c r="B1986" s="1" t="s">
        <v>6693</v>
      </c>
      <c r="C1986" s="1" t="s">
        <v>6694</v>
      </c>
      <c r="D1986" s="1" t="s">
        <v>1614</v>
      </c>
      <c r="E1986" s="1" t="s">
        <v>1614</v>
      </c>
      <c r="F1986" s="1" t="s">
        <v>6695</v>
      </c>
      <c r="G1986" s="2">
        <v>3200</v>
      </c>
      <c r="H1986" s="1" t="str">
        <f>HYPERLINK("https://www.insiel.it/cms/societa-trasparente/09-bandi-di-gara-e-contratti/Atti_amministrazioni_aggiudicatrici/index_ori.html?pCig=Y2E2F1CA9C","Atti della procedura")</f>
        <v>Atti della procedura</v>
      </c>
    </row>
    <row r="1987" spans="2:8" x14ac:dyDescent="0.25">
      <c r="B1987" s="1" t="s">
        <v>6696</v>
      </c>
      <c r="C1987" s="1" t="s">
        <v>6697</v>
      </c>
      <c r="D1987" s="1" t="s">
        <v>308</v>
      </c>
      <c r="E1987" s="1" t="s">
        <v>308</v>
      </c>
      <c r="F1987" s="1" t="s">
        <v>6698</v>
      </c>
      <c r="G1987" s="2">
        <v>24000</v>
      </c>
      <c r="H1987" s="1" t="str">
        <f>HYPERLINK("https://www.insiel.it/cms/societa-trasparente/09-bandi-di-gara-e-contratti/Atti_amministrazioni_aggiudicatrici/index_ori.html?pCig=YB02F1B0DC","Atti della procedura")</f>
        <v>Atti della procedura</v>
      </c>
    </row>
    <row r="1988" spans="2:8" ht="45" x14ac:dyDescent="0.25">
      <c r="B1988" s="1" t="s">
        <v>6699</v>
      </c>
      <c r="C1988" s="1" t="s">
        <v>6700</v>
      </c>
      <c r="D1988" s="1" t="s">
        <v>75</v>
      </c>
      <c r="E1988" s="1" t="s">
        <v>75</v>
      </c>
      <c r="F1988" s="1" t="s">
        <v>6701</v>
      </c>
      <c r="G1988" s="2">
        <v>2448</v>
      </c>
      <c r="H1988" s="1" t="str">
        <f>HYPERLINK("https://www.insiel.it/cms/societa-trasparente/09-bandi-di-gara-e-contratti/Atti_amministrazioni_aggiudicatrici/index_ori.html?pCig=Y992F21C65","Atti della procedura")</f>
        <v>Atti della procedura</v>
      </c>
    </row>
    <row r="1989" spans="2:8" ht="30" x14ac:dyDescent="0.25">
      <c r="B1989" s="1" t="s">
        <v>6702</v>
      </c>
      <c r="C1989" s="1" t="s">
        <v>78</v>
      </c>
      <c r="D1989" s="1" t="s">
        <v>79</v>
      </c>
      <c r="E1989" s="1" t="s">
        <v>79</v>
      </c>
      <c r="F1989" s="1" t="s">
        <v>6703</v>
      </c>
      <c r="G1989" s="2">
        <v>1021.14</v>
      </c>
      <c r="H1989" s="1" t="str">
        <f>HYPERLINK("https://www.insiel.it/cms/societa-trasparente/09-bandi-di-gara-e-contratti/Atti_amministrazioni_aggiudicatrici/index_ori.html?pCig=NO","Atti della procedura")</f>
        <v>Atti della procedura</v>
      </c>
    </row>
    <row r="1990" spans="2:8" x14ac:dyDescent="0.25">
      <c r="B1990" s="1" t="s">
        <v>6704</v>
      </c>
      <c r="C1990" s="1" t="s">
        <v>6705</v>
      </c>
      <c r="D1990" s="1" t="s">
        <v>1284</v>
      </c>
      <c r="E1990" s="1" t="s">
        <v>1284</v>
      </c>
      <c r="F1990" s="1" t="s">
        <v>6706</v>
      </c>
      <c r="G1990" s="2">
        <v>478.49</v>
      </c>
      <c r="H1990" s="1" t="str">
        <f>HYPERLINK("https://www.insiel.it/cms/societa-trasparente/09-bandi-di-gara-e-contratti/Atti_amministrazioni_aggiudicatrici/index_ori.html?pCig=Y542F25F19","Atti della procedura")</f>
        <v>Atti della procedura</v>
      </c>
    </row>
    <row r="1991" spans="2:8" x14ac:dyDescent="0.25">
      <c r="B1991" s="1" t="s">
        <v>6707</v>
      </c>
      <c r="C1991" s="1" t="s">
        <v>6708</v>
      </c>
      <c r="D1991" s="1" t="s">
        <v>219</v>
      </c>
      <c r="E1991" s="1" t="s">
        <v>219</v>
      </c>
      <c r="F1991" s="1" t="s">
        <v>6709</v>
      </c>
      <c r="G1991" s="2">
        <v>7170</v>
      </c>
      <c r="H1991" s="1" t="str">
        <f>HYPERLINK("https://www.insiel.it/cms/societa-trasparente/09-bandi-di-gara-e-contratti/Atti_amministrazioni_aggiudicatrici/index_ori.html?pCig=Y962F2C149","Atti della procedura")</f>
        <v>Atti della procedura</v>
      </c>
    </row>
    <row r="1992" spans="2:8" ht="30" x14ac:dyDescent="0.25">
      <c r="B1992" s="1" t="s">
        <v>6710</v>
      </c>
      <c r="C1992" s="1" t="s">
        <v>6711</v>
      </c>
      <c r="D1992" s="1" t="s">
        <v>273</v>
      </c>
      <c r="E1992" s="1" t="s">
        <v>273</v>
      </c>
      <c r="F1992" s="1" t="s">
        <v>6712</v>
      </c>
      <c r="G1992" s="2">
        <v>35000</v>
      </c>
      <c r="H1992" s="1" t="str">
        <f>HYPERLINK("https://www.insiel.it/cms/societa-trasparente/09-bandi-di-gara-e-contratti/Atti_amministrazioni_aggiudicatrici/index_ori.html?pCig=Y4C2F0C220","Atti della procedura")</f>
        <v>Atti della procedura</v>
      </c>
    </row>
    <row r="1993" spans="2:8" x14ac:dyDescent="0.25">
      <c r="B1993" s="1" t="s">
        <v>6713</v>
      </c>
      <c r="C1993" s="1" t="s">
        <v>6714</v>
      </c>
      <c r="D1993" s="1" t="s">
        <v>123</v>
      </c>
      <c r="E1993" s="1" t="s">
        <v>123</v>
      </c>
      <c r="F1993" s="1" t="s">
        <v>6715</v>
      </c>
      <c r="G1993" s="2">
        <v>1565.5</v>
      </c>
      <c r="H1993" s="1" t="str">
        <f>HYPERLINK("https://www.insiel.it/cms/societa-trasparente/09-bandi-di-gara-e-contratti/Atti_amministrazioni_aggiudicatrici/index_ori.html?pCig=YA32F070AA","Atti della procedura")</f>
        <v>Atti della procedura</v>
      </c>
    </row>
    <row r="1994" spans="2:8" x14ac:dyDescent="0.25">
      <c r="B1994" s="1" t="s">
        <v>6716</v>
      </c>
      <c r="C1994" s="1" t="s">
        <v>6717</v>
      </c>
      <c r="D1994" s="1" t="s">
        <v>3416</v>
      </c>
      <c r="E1994" s="1" t="s">
        <v>3416</v>
      </c>
      <c r="F1994" s="1" t="s">
        <v>6718</v>
      </c>
      <c r="G1994" s="2">
        <v>2000</v>
      </c>
      <c r="H1994" s="1" t="str">
        <f>HYPERLINK("https://www.insiel.it/cms/societa-trasparente/09-bandi-di-gara-e-contratti/Atti_amministrazioni_aggiudicatrici/index_ori.html?pCig=Y2D2F029A4","Atti della procedura")</f>
        <v>Atti della procedura</v>
      </c>
    </row>
    <row r="1995" spans="2:8" x14ac:dyDescent="0.25">
      <c r="B1995" s="1" t="s">
        <v>6719</v>
      </c>
      <c r="C1995" s="1" t="s">
        <v>6720</v>
      </c>
      <c r="D1995" s="1" t="s">
        <v>1428</v>
      </c>
      <c r="E1995" s="1" t="s">
        <v>1428</v>
      </c>
      <c r="F1995" s="1" t="s">
        <v>6721</v>
      </c>
      <c r="G1995" s="2">
        <v>80</v>
      </c>
      <c r="H1995" s="1" t="str">
        <f>HYPERLINK("https://www.insiel.it/cms/societa-trasparente/09-bandi-di-gara-e-contratti/Atti_amministrazioni_aggiudicatrici/index_ori.html?pCig=YF62F0445D","Atti della procedura")</f>
        <v>Atti della procedura</v>
      </c>
    </row>
    <row r="1996" spans="2:8" ht="45" x14ac:dyDescent="0.25">
      <c r="B1996" s="1" t="s">
        <v>6722</v>
      </c>
      <c r="C1996" s="1" t="s">
        <v>6723</v>
      </c>
      <c r="D1996" s="1" t="s">
        <v>75</v>
      </c>
      <c r="E1996" s="1" t="s">
        <v>75</v>
      </c>
      <c r="F1996" s="1" t="s">
        <v>6724</v>
      </c>
      <c r="G1996" s="2">
        <v>1988</v>
      </c>
      <c r="H1996" s="1" t="str">
        <f>HYPERLINK("https://www.insiel.it/cms/societa-trasparente/09-bandi-di-gara-e-contratti/Atti_amministrazioni_aggiudicatrici/index_ori.html?pCig=YCF2F08A40","Atti della procedura")</f>
        <v>Atti della procedura</v>
      </c>
    </row>
    <row r="1997" spans="2:8" ht="30" x14ac:dyDescent="0.25">
      <c r="B1997" s="1" t="s">
        <v>6725</v>
      </c>
      <c r="C1997" s="1" t="s">
        <v>78</v>
      </c>
      <c r="D1997" s="1" t="s">
        <v>79</v>
      </c>
      <c r="E1997" s="1" t="s">
        <v>79</v>
      </c>
      <c r="F1997" s="1" t="s">
        <v>6726</v>
      </c>
      <c r="G1997" s="2">
        <v>798.85</v>
      </c>
      <c r="H1997" s="1" t="str">
        <f>HYPERLINK("https://www.insiel.it/cms/societa-trasparente/09-bandi-di-gara-e-contratti/Atti_amministrazioni_aggiudicatrici/index_ori.html?pCig=NO","Atti della procedura")</f>
        <v>Atti della procedura</v>
      </c>
    </row>
    <row r="1998" spans="2:8" ht="30" x14ac:dyDescent="0.25">
      <c r="B1998" s="1" t="s">
        <v>6727</v>
      </c>
      <c r="C1998" s="1" t="s">
        <v>78</v>
      </c>
      <c r="D1998" s="1" t="s">
        <v>79</v>
      </c>
      <c r="E1998" s="1" t="s">
        <v>79</v>
      </c>
      <c r="F1998" s="1" t="s">
        <v>6728</v>
      </c>
      <c r="G1998" s="2">
        <v>778.52</v>
      </c>
      <c r="H1998" s="1" t="str">
        <f>HYPERLINK("https://www.insiel.it/cms/societa-trasparente/09-bandi-di-gara-e-contratti/Atti_amministrazioni_aggiudicatrici/index_ori.html?pCig=NO","Atti della procedura")</f>
        <v>Atti della procedura</v>
      </c>
    </row>
    <row r="1999" spans="2:8" x14ac:dyDescent="0.25">
      <c r="B1999" s="1" t="s">
        <v>6729</v>
      </c>
      <c r="C1999" s="1" t="s">
        <v>6730</v>
      </c>
      <c r="D1999" s="1" t="s">
        <v>6731</v>
      </c>
      <c r="E1999" s="1" t="s">
        <v>6731</v>
      </c>
      <c r="F1999" s="1" t="s">
        <v>6732</v>
      </c>
      <c r="G1999" s="2">
        <v>1470</v>
      </c>
      <c r="H1999" s="1" t="str">
        <f>HYPERLINK("https://www.insiel.it/cms/societa-trasparente/09-bandi-di-gara-e-contratti/Atti_amministrazioni_aggiudicatrici/index_ori.html?pCig=Y5A2F18808","Atti della procedura")</f>
        <v>Atti della procedura</v>
      </c>
    </row>
    <row r="2000" spans="2:8" x14ac:dyDescent="0.25">
      <c r="B2000" s="1" t="s">
        <v>6733</v>
      </c>
      <c r="C2000" s="1" t="s">
        <v>6734</v>
      </c>
      <c r="D2000" s="1" t="s">
        <v>3910</v>
      </c>
      <c r="E2000" s="1" t="s">
        <v>3910</v>
      </c>
      <c r="F2000" s="1" t="s">
        <v>3911</v>
      </c>
      <c r="G2000" s="2">
        <v>662.24</v>
      </c>
      <c r="H2000" s="1" t="str">
        <f>HYPERLINK("https://www.insiel.it/cms/societa-trasparente/09-bandi-di-gara-e-contratti/Atti_amministrazioni_aggiudicatrici/index_ori.html?pCig=Y6D2F25DFE","Atti della procedura")</f>
        <v>Atti della procedura</v>
      </c>
    </row>
    <row r="2001" spans="2:8" x14ac:dyDescent="0.25">
      <c r="B2001" s="1" t="s">
        <v>6735</v>
      </c>
      <c r="C2001" s="1" t="s">
        <v>6736</v>
      </c>
      <c r="D2001" s="1" t="s">
        <v>2490</v>
      </c>
      <c r="E2001" s="1" t="s">
        <v>2490</v>
      </c>
      <c r="F2001" s="1" t="s">
        <v>6737</v>
      </c>
      <c r="G2001" s="2">
        <v>1800</v>
      </c>
      <c r="H2001" s="1" t="str">
        <f>HYPERLINK("https://www.insiel.it/cms/societa-trasparente/09-bandi-di-gara-e-contratti/Atti_amministrazioni_aggiudicatrici/index_ori.html?pCig=Y8F2F01017","Atti della procedura")</f>
        <v>Atti della procedura</v>
      </c>
    </row>
    <row r="2002" spans="2:8" ht="30" x14ac:dyDescent="0.25">
      <c r="B2002" s="1" t="s">
        <v>6738</v>
      </c>
      <c r="C2002" s="1" t="s">
        <v>6739</v>
      </c>
      <c r="D2002" s="1" t="s">
        <v>455</v>
      </c>
      <c r="E2002" s="1" t="s">
        <v>455</v>
      </c>
      <c r="F2002" s="1" t="s">
        <v>6740</v>
      </c>
      <c r="G2002" s="2">
        <v>71940</v>
      </c>
      <c r="H2002" s="1" t="str">
        <f>HYPERLINK("https://www.insiel.it/cms/societa-trasparente/09-bandi-di-gara-e-contratti/Atti_amministrazioni_aggiudicatrici/index_ori.html?pCig=8494035B6A","Atti della procedura")</f>
        <v>Atti della procedura</v>
      </c>
    </row>
    <row r="2003" spans="2:8" ht="30" x14ac:dyDescent="0.25">
      <c r="B2003" s="1" t="s">
        <v>6741</v>
      </c>
      <c r="C2003" s="1" t="s">
        <v>6742</v>
      </c>
      <c r="D2003" s="1" t="s">
        <v>6743</v>
      </c>
      <c r="E2003" s="1" t="s">
        <v>6744</v>
      </c>
      <c r="F2003" s="1" t="s">
        <v>6745</v>
      </c>
      <c r="G2003" s="2">
        <v>65312</v>
      </c>
      <c r="H2003" s="1" t="str">
        <f>HYPERLINK("https://www.insiel.it/cms/societa-trasparente/09-bandi-di-gara-e-contratti/Atti_amministrazioni_aggiudicatrici/index_ori.html?pCig=8494499A52","Atti della procedura")</f>
        <v>Atti della procedura</v>
      </c>
    </row>
    <row r="2004" spans="2:8" x14ac:dyDescent="0.25">
      <c r="B2004" s="1" t="s">
        <v>6746</v>
      </c>
      <c r="C2004" s="1" t="s">
        <v>6747</v>
      </c>
      <c r="D2004" s="1" t="s">
        <v>27</v>
      </c>
      <c r="E2004" s="1" t="s">
        <v>27</v>
      </c>
      <c r="F2004" s="1" t="s">
        <v>6748</v>
      </c>
      <c r="G2004" s="2">
        <v>7900</v>
      </c>
      <c r="H2004" s="1" t="str">
        <f>HYPERLINK("https://www.insiel.it/cms/societa-trasparente/09-bandi-di-gara-e-contratti/Atti_amministrazioni_aggiudicatrici/index_ori.html?pCig=Y402EF1B40","Atti della procedura")</f>
        <v>Atti della procedura</v>
      </c>
    </row>
    <row r="2005" spans="2:8" ht="30" x14ac:dyDescent="0.25">
      <c r="B2005" s="1" t="s">
        <v>6749</v>
      </c>
      <c r="C2005" s="1" t="s">
        <v>6750</v>
      </c>
      <c r="D2005" s="1" t="s">
        <v>6269</v>
      </c>
      <c r="E2005" s="1" t="s">
        <v>6269</v>
      </c>
      <c r="F2005" s="1" t="s">
        <v>6751</v>
      </c>
      <c r="G2005" s="2">
        <v>3820</v>
      </c>
      <c r="H2005" s="1" t="str">
        <f>HYPERLINK("https://www.insiel.it/cms/societa-trasparente/09-bandi-di-gara-e-contratti/Atti_amministrazioni_aggiudicatrici/index_ori.html?pCig=Y822F1AE44","Atti della procedura")</f>
        <v>Atti della procedura</v>
      </c>
    </row>
    <row r="2006" spans="2:8" x14ac:dyDescent="0.25">
      <c r="B2006" s="1" t="s">
        <v>6752</v>
      </c>
      <c r="C2006" s="1" t="s">
        <v>6753</v>
      </c>
      <c r="D2006" s="1" t="s">
        <v>2355</v>
      </c>
      <c r="E2006" s="1" t="s">
        <v>2355</v>
      </c>
      <c r="F2006" s="1" t="s">
        <v>6754</v>
      </c>
      <c r="G2006" s="2">
        <v>1662</v>
      </c>
      <c r="H2006" s="1" t="str">
        <f>HYPERLINK("https://www.insiel.it/cms/societa-trasparente/09-bandi-di-gara-e-contratti/Atti_amministrazioni_aggiudicatrici/index_ori.html?pCig=YF52F04513","Atti della procedura")</f>
        <v>Atti della procedura</v>
      </c>
    </row>
    <row r="2007" spans="2:8" x14ac:dyDescent="0.25">
      <c r="B2007" s="1" t="s">
        <v>6755</v>
      </c>
      <c r="C2007" s="1" t="s">
        <v>6756</v>
      </c>
      <c r="D2007" s="1" t="s">
        <v>281</v>
      </c>
      <c r="E2007" s="1" t="s">
        <v>281</v>
      </c>
      <c r="F2007" s="1" t="s">
        <v>6757</v>
      </c>
      <c r="G2007" s="2">
        <v>34919.699999999997</v>
      </c>
      <c r="H2007" s="1" t="str">
        <f>HYPERLINK("https://www.insiel.it/cms/societa-trasparente/09-bandi-di-gara-e-contratti/Atti_amministrazioni_aggiudicatrici/index_ori.html?pCig=Y7F2EE829C","Atti della procedura")</f>
        <v>Atti della procedura</v>
      </c>
    </row>
    <row r="2008" spans="2:8" x14ac:dyDescent="0.25">
      <c r="B2008" s="1" t="s">
        <v>6758</v>
      </c>
      <c r="C2008" s="1" t="s">
        <v>6759</v>
      </c>
      <c r="D2008" s="1" t="s">
        <v>4005</v>
      </c>
      <c r="E2008" s="1" t="s">
        <v>4005</v>
      </c>
      <c r="F2008" s="1" t="s">
        <v>6760</v>
      </c>
      <c r="G2008" s="2">
        <v>34684</v>
      </c>
      <c r="H2008" s="1" t="str">
        <f>HYPERLINK("https://www.insiel.it/cms/societa-trasparente/09-bandi-di-gara-e-contratti/Atti_amministrazioni_aggiudicatrici/index_ori.html?pCig=Y642EE4081","Atti della procedura")</f>
        <v>Atti della procedura</v>
      </c>
    </row>
    <row r="2009" spans="2:8" ht="30" x14ac:dyDescent="0.25">
      <c r="B2009" s="1" t="s">
        <v>6761</v>
      </c>
      <c r="C2009" s="1" t="s">
        <v>6762</v>
      </c>
      <c r="D2009" s="1" t="s">
        <v>6763</v>
      </c>
      <c r="E2009" s="1" t="s">
        <v>175</v>
      </c>
      <c r="F2009" s="1" t="s">
        <v>6764</v>
      </c>
      <c r="G2009" s="2">
        <v>72600</v>
      </c>
      <c r="H2009" s="1" t="str">
        <f>HYPERLINK("https://www.insiel.it/cms/societa-trasparente/09-bandi-di-gara-e-contratti/Atti_amministrazioni_aggiudicatrici/index_ori.html?pCig=8484341BAC","Atti della procedura")</f>
        <v>Atti della procedura</v>
      </c>
    </row>
    <row r="2010" spans="2:8" x14ac:dyDescent="0.25">
      <c r="B2010" s="1" t="s">
        <v>6765</v>
      </c>
      <c r="C2010" s="1" t="s">
        <v>6766</v>
      </c>
      <c r="D2010" s="1" t="s">
        <v>6767</v>
      </c>
      <c r="E2010" s="1" t="s">
        <v>6767</v>
      </c>
      <c r="F2010" s="1" t="s">
        <v>6768</v>
      </c>
      <c r="G2010" s="2">
        <v>22745.88</v>
      </c>
      <c r="H2010" s="1" t="str">
        <f>HYPERLINK("https://www.insiel.it/cms/societa-trasparente/09-bandi-di-gara-e-contratti/Atti_amministrazioni_aggiudicatrici/index_ori.html?pCig=Y5B2EE12F0","Atti della procedura")</f>
        <v>Atti della procedura</v>
      </c>
    </row>
    <row r="2011" spans="2:8" x14ac:dyDescent="0.25">
      <c r="B2011" s="1" t="s">
        <v>6769</v>
      </c>
      <c r="C2011" s="1" t="s">
        <v>6770</v>
      </c>
      <c r="D2011" s="1" t="s">
        <v>478</v>
      </c>
      <c r="E2011" s="1" t="s">
        <v>478</v>
      </c>
      <c r="F2011" s="1" t="s">
        <v>479</v>
      </c>
      <c r="G2011" s="2">
        <v>254.56</v>
      </c>
      <c r="H2011" s="1" t="str">
        <f>HYPERLINK("https://www.insiel.it/cms/societa-trasparente/09-bandi-di-gara-e-contratti/Atti_amministrazioni_aggiudicatrici/index_ori.html?pCig=Y4A2EE52FD","Atti della procedura")</f>
        <v>Atti della procedura</v>
      </c>
    </row>
    <row r="2012" spans="2:8" ht="60" x14ac:dyDescent="0.25">
      <c r="B2012" s="1" t="s">
        <v>6771</v>
      </c>
      <c r="C2012" s="1" t="s">
        <v>6772</v>
      </c>
      <c r="D2012" s="1" t="s">
        <v>2532</v>
      </c>
      <c r="E2012" s="1" t="s">
        <v>2532</v>
      </c>
      <c r="F2012" s="1" t="s">
        <v>6773</v>
      </c>
      <c r="G2012" s="2">
        <v>2000</v>
      </c>
      <c r="H2012" s="1" t="str">
        <f>HYPERLINK("https://www.insiel.it/cms/societa-trasparente/09-bandi-di-gara-e-contratti/Atti_amministrazioni_aggiudicatrici/index_ori.html?pCig=Y582EDEDDA","Atti della procedura")</f>
        <v>Atti della procedura</v>
      </c>
    </row>
    <row r="2013" spans="2:8" x14ac:dyDescent="0.25">
      <c r="B2013" s="1" t="s">
        <v>6774</v>
      </c>
      <c r="C2013" s="1" t="s">
        <v>6775</v>
      </c>
      <c r="D2013" s="1" t="s">
        <v>2738</v>
      </c>
      <c r="E2013" s="1" t="s">
        <v>2738</v>
      </c>
      <c r="F2013" s="1" t="s">
        <v>6776</v>
      </c>
      <c r="G2013" s="2">
        <v>3825</v>
      </c>
      <c r="H2013" s="1" t="str">
        <f>HYPERLINK("https://www.insiel.it/cms/societa-trasparente/09-bandi-di-gara-e-contratti/Atti_amministrazioni_aggiudicatrici/index_ori.html?pCig=YF22EDC5FB","Atti della procedura")</f>
        <v>Atti della procedura</v>
      </c>
    </row>
    <row r="2014" spans="2:8" ht="30" x14ac:dyDescent="0.25">
      <c r="B2014" s="1" t="s">
        <v>6777</v>
      </c>
      <c r="C2014" s="1" t="s">
        <v>6778</v>
      </c>
      <c r="D2014" s="1" t="s">
        <v>6779</v>
      </c>
      <c r="E2014" s="1" t="s">
        <v>6779</v>
      </c>
      <c r="F2014" s="1" t="s">
        <v>6780</v>
      </c>
      <c r="G2014" s="2">
        <v>20000</v>
      </c>
      <c r="H2014" s="1" t="str">
        <f>HYPERLINK("https://www.insiel.it/cms/societa-trasparente/09-bandi-di-gara-e-contratti/Atti_amministrazioni_aggiudicatrici/index_ori.html?pCig=YDC2EE155A","Atti della procedura")</f>
        <v>Atti della procedura</v>
      </c>
    </row>
    <row r="2015" spans="2:8" x14ac:dyDescent="0.25">
      <c r="B2015" s="1" t="s">
        <v>6781</v>
      </c>
      <c r="C2015" s="1" t="s">
        <v>6782</v>
      </c>
      <c r="D2015" s="1" t="s">
        <v>3172</v>
      </c>
      <c r="E2015" s="1" t="s">
        <v>3172</v>
      </c>
      <c r="F2015" s="1" t="s">
        <v>6783</v>
      </c>
      <c r="G2015" s="2">
        <v>1876.9</v>
      </c>
      <c r="H2015" s="1" t="str">
        <f>HYPERLINK("https://www.insiel.it/cms/societa-trasparente/09-bandi-di-gara-e-contratti/Atti_amministrazioni_aggiudicatrici/index_ori.html?pCig=Y822EE799D","Atti della procedura")</f>
        <v>Atti della procedura</v>
      </c>
    </row>
    <row r="2016" spans="2:8" ht="30" x14ac:dyDescent="0.25">
      <c r="B2016" s="1" t="s">
        <v>6784</v>
      </c>
      <c r="C2016" s="1" t="s">
        <v>6785</v>
      </c>
      <c r="D2016" s="1" t="s">
        <v>3988</v>
      </c>
      <c r="E2016" s="1" t="s">
        <v>3988</v>
      </c>
      <c r="F2016" s="1" t="s">
        <v>6786</v>
      </c>
      <c r="G2016" s="2">
        <v>2000</v>
      </c>
      <c r="H2016" s="1" t="str">
        <f>HYPERLINK("https://www.insiel.it/cms/societa-trasparente/09-bandi-di-gara-e-contratti/Atti_amministrazioni_aggiudicatrici/index_ori.html?pCig=Y632EE2BA5","Atti della procedura")</f>
        <v>Atti della procedura</v>
      </c>
    </row>
    <row r="2017" spans="2:8" ht="30" x14ac:dyDescent="0.25">
      <c r="B2017" s="1" t="s">
        <v>6787</v>
      </c>
      <c r="C2017" s="1" t="s">
        <v>6788</v>
      </c>
      <c r="D2017" s="1" t="s">
        <v>3652</v>
      </c>
      <c r="E2017" s="1" t="s">
        <v>3652</v>
      </c>
      <c r="F2017" s="1" t="s">
        <v>6789</v>
      </c>
      <c r="G2017" s="2">
        <v>26505</v>
      </c>
      <c r="H2017" s="1" t="str">
        <f>HYPERLINK("https://www.insiel.it/cms/societa-trasparente/09-bandi-di-gara-e-contratti/Atti_amministrazioni_aggiudicatrici/index_ori.html?pCig=Y182EE39BF","Atti della procedura")</f>
        <v>Atti della procedura</v>
      </c>
    </row>
    <row r="2018" spans="2:8" x14ac:dyDescent="0.25">
      <c r="B2018" s="1" t="s">
        <v>6790</v>
      </c>
      <c r="C2018" s="1" t="s">
        <v>6791</v>
      </c>
      <c r="D2018" s="1" t="s">
        <v>27</v>
      </c>
      <c r="E2018" s="1" t="s">
        <v>27</v>
      </c>
      <c r="F2018" s="1" t="s">
        <v>6792</v>
      </c>
      <c r="G2018" s="2">
        <v>1700</v>
      </c>
      <c r="H2018" s="1" t="str">
        <f>HYPERLINK("https://www.insiel.it/cms/societa-trasparente/09-bandi-di-gara-e-contratti/Atti_amministrazioni_aggiudicatrici/index_ori.html?pCig=Y072EDB7AA","Atti della procedura")</f>
        <v>Atti della procedura</v>
      </c>
    </row>
    <row r="2019" spans="2:8" ht="30" x14ac:dyDescent="0.25">
      <c r="B2019" s="1" t="s">
        <v>6793</v>
      </c>
      <c r="C2019" s="1" t="s">
        <v>6794</v>
      </c>
      <c r="D2019" s="1" t="s">
        <v>1970</v>
      </c>
      <c r="E2019" s="1" t="s">
        <v>1970</v>
      </c>
      <c r="F2019" s="1" t="s">
        <v>6795</v>
      </c>
      <c r="G2019" s="2">
        <v>44000</v>
      </c>
      <c r="H2019" s="1" t="str">
        <f>HYPERLINK("https://www.insiel.it/cms/societa-trasparente/09-bandi-di-gara-e-contratti/Atti_amministrazioni_aggiudicatrici/index_ori.html?pCig=847859993A","Atti della procedura")</f>
        <v>Atti della procedura</v>
      </c>
    </row>
    <row r="2020" spans="2:8" ht="30" x14ac:dyDescent="0.25">
      <c r="B2020" s="1" t="s">
        <v>6796</v>
      </c>
      <c r="C2020" s="1" t="s">
        <v>6797</v>
      </c>
      <c r="D2020" s="1" t="s">
        <v>2343</v>
      </c>
      <c r="E2020" s="1" t="s">
        <v>2343</v>
      </c>
      <c r="F2020" s="1" t="s">
        <v>6798</v>
      </c>
      <c r="G2020" s="2">
        <v>1600</v>
      </c>
      <c r="H2020" s="1" t="str">
        <f>HYPERLINK("https://www.insiel.it/cms/societa-trasparente/09-bandi-di-gara-e-contratti/Atti_amministrazioni_aggiudicatrici/index_ori.html?pCig=YB02ED7B53","Atti della procedura")</f>
        <v>Atti della procedura</v>
      </c>
    </row>
    <row r="2021" spans="2:8" ht="30" x14ac:dyDescent="0.25">
      <c r="B2021" s="1" t="s">
        <v>6799</v>
      </c>
      <c r="C2021" s="1" t="s">
        <v>6800</v>
      </c>
      <c r="D2021" s="1" t="s">
        <v>2452</v>
      </c>
      <c r="E2021" s="1" t="s">
        <v>2452</v>
      </c>
      <c r="F2021" s="1" t="s">
        <v>6801</v>
      </c>
      <c r="G2021" s="2">
        <v>250</v>
      </c>
      <c r="H2021" s="1" t="str">
        <f>HYPERLINK("https://www.insiel.it/cms/societa-trasparente/09-bandi-di-gara-e-contratti/Atti_amministrazioni_aggiudicatrici/index_ori.html?pCig=Y452ECE4E8","Atti della procedura")</f>
        <v>Atti della procedura</v>
      </c>
    </row>
    <row r="2022" spans="2:8" ht="30" x14ac:dyDescent="0.25">
      <c r="B2022" s="1" t="s">
        <v>6802</v>
      </c>
      <c r="C2022" s="1" t="s">
        <v>6803</v>
      </c>
      <c r="D2022" s="1" t="s">
        <v>882</v>
      </c>
      <c r="E2022" s="1" t="s">
        <v>882</v>
      </c>
      <c r="F2022" s="1" t="s">
        <v>6804</v>
      </c>
      <c r="G2022" s="2">
        <v>1200</v>
      </c>
      <c r="H2022" s="1" t="str">
        <f>HYPERLINK("https://www.insiel.it/cms/societa-trasparente/09-bandi-di-gara-e-contratti/Atti_amministrazioni_aggiudicatrici/index_ori.html?pCig=Y702ECE4BB","Atti della procedura")</f>
        <v>Atti della procedura</v>
      </c>
    </row>
    <row r="2023" spans="2:8" ht="30" x14ac:dyDescent="0.25">
      <c r="B2023" s="1" t="s">
        <v>6805</v>
      </c>
      <c r="C2023" s="1" t="s">
        <v>78</v>
      </c>
      <c r="D2023" s="1" t="s">
        <v>79</v>
      </c>
      <c r="E2023" s="1" t="s">
        <v>79</v>
      </c>
      <c r="F2023" s="1" t="s">
        <v>6806</v>
      </c>
      <c r="G2023" s="2">
        <v>1315.75</v>
      </c>
      <c r="H2023" s="1" t="str">
        <f>HYPERLINK("https://www.insiel.it/cms/societa-trasparente/09-bandi-di-gara-e-contratti/Atti_amministrazioni_aggiudicatrici/index_ori.html?pCig=NO","Atti della procedura")</f>
        <v>Atti della procedura</v>
      </c>
    </row>
    <row r="2024" spans="2:8" ht="90" x14ac:dyDescent="0.25">
      <c r="B2024" s="1" t="s">
        <v>6807</v>
      </c>
      <c r="C2024" s="1" t="s">
        <v>6808</v>
      </c>
      <c r="D2024" s="1" t="s">
        <v>6809</v>
      </c>
      <c r="E2024" s="1" t="s">
        <v>4547</v>
      </c>
      <c r="F2024" s="1" t="s">
        <v>6810</v>
      </c>
      <c r="G2024" s="2">
        <v>21990</v>
      </c>
      <c r="H2024" s="1" t="str">
        <f>HYPERLINK("https://www.insiel.it/cms/societa-trasparente/09-bandi-di-gara-e-contratti/Atti_amministrazioni_aggiudicatrici/index_ori.html?pCig=Y812EC7A85","Atti della procedura")</f>
        <v>Atti della procedura</v>
      </c>
    </row>
    <row r="2025" spans="2:8" x14ac:dyDescent="0.25">
      <c r="B2025" s="1" t="s">
        <v>6811</v>
      </c>
      <c r="C2025" s="1" t="s">
        <v>6812</v>
      </c>
      <c r="D2025" s="1" t="s">
        <v>6813</v>
      </c>
      <c r="E2025" s="1" t="s">
        <v>6813</v>
      </c>
      <c r="F2025" s="1" t="s">
        <v>6814</v>
      </c>
      <c r="G2025" s="2">
        <v>1226.5</v>
      </c>
      <c r="H2025" s="1" t="str">
        <f>HYPERLINK("https://www.insiel.it/cms/societa-trasparente/09-bandi-di-gara-e-contratti/Atti_amministrazioni_aggiudicatrici/index_ori.html?pCig=Y872EBF0E9","Atti della procedura")</f>
        <v>Atti della procedura</v>
      </c>
    </row>
    <row r="2026" spans="2:8" ht="30" x14ac:dyDescent="0.25">
      <c r="B2026" s="1" t="s">
        <v>6815</v>
      </c>
      <c r="C2026" s="1" t="s">
        <v>6816</v>
      </c>
      <c r="D2026" s="1" t="s">
        <v>4336</v>
      </c>
      <c r="E2026" s="1" t="s">
        <v>4336</v>
      </c>
      <c r="F2026" s="1" t="s">
        <v>6817</v>
      </c>
      <c r="G2026" s="2">
        <v>7815</v>
      </c>
      <c r="H2026" s="1" t="str">
        <f>HYPERLINK("https://www.insiel.it/cms/societa-trasparente/09-bandi-di-gara-e-contratti/Atti_amministrazioni_aggiudicatrici/index_ori.html?pCig=Y682EBEF6B","Atti della procedura")</f>
        <v>Atti della procedura</v>
      </c>
    </row>
    <row r="2027" spans="2:8" ht="30" x14ac:dyDescent="0.25">
      <c r="B2027" s="1" t="s">
        <v>6818</v>
      </c>
      <c r="C2027" s="1" t="s">
        <v>6819</v>
      </c>
      <c r="D2027" s="1" t="s">
        <v>547</v>
      </c>
      <c r="E2027" s="1" t="s">
        <v>547</v>
      </c>
      <c r="F2027" s="1" t="s">
        <v>6820</v>
      </c>
      <c r="G2027" s="2">
        <v>39</v>
      </c>
      <c r="H2027" s="1" t="str">
        <f>HYPERLINK("https://www.insiel.it/cms/societa-trasparente/09-bandi-di-gara-e-contratti/Atti_amministrazioni_aggiudicatrici/index_ori.html?pCig=Y952EBD454","Atti della procedura")</f>
        <v>Atti della procedura</v>
      </c>
    </row>
    <row r="2028" spans="2:8" ht="45" x14ac:dyDescent="0.25">
      <c r="B2028" s="1" t="s">
        <v>6821</v>
      </c>
      <c r="C2028" s="1" t="s">
        <v>6822</v>
      </c>
      <c r="D2028" s="1" t="s">
        <v>75</v>
      </c>
      <c r="E2028" s="1" t="s">
        <v>75</v>
      </c>
      <c r="F2028" s="1" t="s">
        <v>6823</v>
      </c>
      <c r="G2028" s="2">
        <v>1988</v>
      </c>
      <c r="H2028" s="1" t="str">
        <f>HYPERLINK("https://www.insiel.it/cms/societa-trasparente/09-bandi-di-gara-e-contratti/Atti_amministrazioni_aggiudicatrici/index_ori.html?pCig=Y6B2EBB370","Atti della procedura")</f>
        <v>Atti della procedura</v>
      </c>
    </row>
    <row r="2029" spans="2:8" ht="30" x14ac:dyDescent="0.25">
      <c r="B2029" s="1" t="s">
        <v>6824</v>
      </c>
      <c r="C2029" s="1" t="s">
        <v>6825</v>
      </c>
      <c r="D2029" s="1" t="s">
        <v>1284</v>
      </c>
      <c r="E2029" s="1" t="s">
        <v>1284</v>
      </c>
      <c r="F2029" s="1" t="s">
        <v>6826</v>
      </c>
      <c r="G2029" s="2">
        <v>205.31</v>
      </c>
      <c r="H2029" s="1" t="str">
        <f>HYPERLINK("https://www.insiel.it/cms/societa-trasparente/09-bandi-di-gara-e-contratti/Atti_amministrazioni_aggiudicatrici/index_ori.html?pCig=ZDC2EBB18A","Atti della procedura")</f>
        <v>Atti della procedura</v>
      </c>
    </row>
    <row r="2030" spans="2:8" ht="30" x14ac:dyDescent="0.25">
      <c r="B2030" s="1" t="s">
        <v>6827</v>
      </c>
      <c r="C2030" s="1" t="s">
        <v>6828</v>
      </c>
      <c r="D2030" s="1" t="s">
        <v>466</v>
      </c>
      <c r="E2030" s="1" t="s">
        <v>466</v>
      </c>
      <c r="F2030" s="1" t="s">
        <v>6829</v>
      </c>
      <c r="G2030" s="2">
        <v>80</v>
      </c>
      <c r="H2030" s="1" t="str">
        <f>HYPERLINK("https://www.insiel.it/cms/societa-trasparente/09-bandi-di-gara-e-contratti/Atti_amministrazioni_aggiudicatrici/index_ori.html?pCig=Y392EB6C1D","Atti della procedura")</f>
        <v>Atti della procedura</v>
      </c>
    </row>
    <row r="2031" spans="2:8" ht="30" x14ac:dyDescent="0.25">
      <c r="B2031" s="1" t="s">
        <v>6830</v>
      </c>
      <c r="C2031" s="1" t="s">
        <v>6831</v>
      </c>
      <c r="D2031" s="1" t="s">
        <v>1284</v>
      </c>
      <c r="E2031" s="1" t="s">
        <v>1284</v>
      </c>
      <c r="F2031" s="1" t="s">
        <v>6832</v>
      </c>
      <c r="G2031" s="2">
        <v>1681.03</v>
      </c>
      <c r="H2031" s="1" t="str">
        <f>HYPERLINK("https://www.insiel.it/cms/societa-trasparente/09-bandi-di-gara-e-contratti/Atti_amministrazioni_aggiudicatrici/index_ori.html?pCig=Y2A2EC283E","Atti della procedura")</f>
        <v>Atti della procedura</v>
      </c>
    </row>
    <row r="2032" spans="2:8" ht="30" x14ac:dyDescent="0.25">
      <c r="B2032" s="1" t="s">
        <v>6833</v>
      </c>
      <c r="C2032" s="1" t="s">
        <v>6834</v>
      </c>
      <c r="D2032" s="1" t="s">
        <v>2532</v>
      </c>
      <c r="E2032" s="1" t="s">
        <v>2532</v>
      </c>
      <c r="F2032" s="1" t="s">
        <v>6835</v>
      </c>
      <c r="G2032" s="2">
        <v>180</v>
      </c>
      <c r="H2032" s="1" t="str">
        <f>HYPERLINK("https://www.insiel.it/cms/societa-trasparente/09-bandi-di-gara-e-contratti/Atti_amministrazioni_aggiudicatrici/index_ori.html?pCig=Y6B2EB5746","Atti della procedura")</f>
        <v>Atti della procedura</v>
      </c>
    </row>
    <row r="2033" spans="2:8" ht="30" x14ac:dyDescent="0.25">
      <c r="B2033" s="1" t="s">
        <v>6836</v>
      </c>
      <c r="C2033" s="1" t="s">
        <v>6837</v>
      </c>
      <c r="D2033" s="1" t="s">
        <v>27</v>
      </c>
      <c r="E2033" s="1" t="s">
        <v>27</v>
      </c>
      <c r="F2033" s="1" t="s">
        <v>6838</v>
      </c>
      <c r="G2033" s="2">
        <v>18000</v>
      </c>
      <c r="H2033" s="1" t="str">
        <f>HYPERLINK("https://www.insiel.it/cms/societa-trasparente/09-bandi-di-gara-e-contratti/Atti_amministrazioni_aggiudicatrici/index_ori.html?pCig=Y3C2EBA7C0","Atti della procedura")</f>
        <v>Atti della procedura</v>
      </c>
    </row>
    <row r="2034" spans="2:8" ht="45" x14ac:dyDescent="0.25">
      <c r="B2034" s="1" t="s">
        <v>6839</v>
      </c>
      <c r="C2034" s="1" t="s">
        <v>6840</v>
      </c>
      <c r="D2034" s="1" t="s">
        <v>6841</v>
      </c>
      <c r="E2034" s="1" t="s">
        <v>6841</v>
      </c>
      <c r="F2034" s="1" t="s">
        <v>6842</v>
      </c>
      <c r="G2034" s="2">
        <v>876</v>
      </c>
      <c r="H2034" s="1" t="str">
        <f>HYPERLINK("https://www.insiel.it/cms/societa-trasparente/09-bandi-di-gara-e-contratti/Atti_amministrazioni_aggiudicatrici/index_ori.html?pCig=YF42EB1B22","Atti della procedura")</f>
        <v>Atti della procedura</v>
      </c>
    </row>
    <row r="2035" spans="2:8" ht="30" x14ac:dyDescent="0.25">
      <c r="B2035" s="1" t="s">
        <v>6843</v>
      </c>
      <c r="C2035" s="1" t="s">
        <v>78</v>
      </c>
      <c r="D2035" s="1" t="s">
        <v>79</v>
      </c>
      <c r="E2035" s="1" t="s">
        <v>79</v>
      </c>
      <c r="F2035" s="1" t="s">
        <v>6844</v>
      </c>
      <c r="G2035" s="2">
        <v>813.18</v>
      </c>
      <c r="H2035" s="1" t="str">
        <f>HYPERLINK("https://www.insiel.it/cms/societa-trasparente/09-bandi-di-gara-e-contratti/Atti_amministrazioni_aggiudicatrici/index_ori.html?pCig=NO","Atti della procedura")</f>
        <v>Atti della procedura</v>
      </c>
    </row>
    <row r="2036" spans="2:8" x14ac:dyDescent="0.25">
      <c r="B2036" s="1" t="s">
        <v>6845</v>
      </c>
      <c r="C2036" s="1" t="s">
        <v>6846</v>
      </c>
      <c r="D2036" s="1" t="s">
        <v>401</v>
      </c>
      <c r="E2036" s="1" t="s">
        <v>401</v>
      </c>
      <c r="F2036" s="1" t="s">
        <v>6847</v>
      </c>
      <c r="G2036" s="2">
        <v>490</v>
      </c>
      <c r="H2036" s="1" t="str">
        <f>HYPERLINK("https://www.insiel.it/cms/societa-trasparente/09-bandi-di-gara-e-contratti/Atti_amministrazioni_aggiudicatrici/index_ori.html?pCig=Y6D2EE40F8","Atti della procedura")</f>
        <v>Atti della procedura</v>
      </c>
    </row>
    <row r="2037" spans="2:8" ht="30" x14ac:dyDescent="0.25">
      <c r="B2037" s="1" t="s">
        <v>6848</v>
      </c>
      <c r="C2037" s="1" t="s">
        <v>6849</v>
      </c>
      <c r="D2037" s="1" t="s">
        <v>5164</v>
      </c>
      <c r="E2037" s="1" t="s">
        <v>5164</v>
      </c>
      <c r="F2037" s="1" t="s">
        <v>6850</v>
      </c>
      <c r="G2037" s="2">
        <v>45</v>
      </c>
      <c r="H2037" s="1" t="str">
        <f>HYPERLINK("https://www.insiel.it/cms/societa-trasparente/09-bandi-di-gara-e-contratti/Atti_amministrazioni_aggiudicatrici/index_ori.html?pCig=Y7B2EB26A4","Atti della procedura")</f>
        <v>Atti della procedura</v>
      </c>
    </row>
    <row r="2038" spans="2:8" ht="45" x14ac:dyDescent="0.25">
      <c r="B2038" s="1" t="s">
        <v>6851</v>
      </c>
      <c r="C2038" s="1" t="s">
        <v>6852</v>
      </c>
      <c r="D2038" s="1" t="s">
        <v>2532</v>
      </c>
      <c r="E2038" s="1" t="s">
        <v>2532</v>
      </c>
      <c r="F2038" s="1" t="s">
        <v>6853</v>
      </c>
      <c r="G2038" s="2">
        <v>360</v>
      </c>
      <c r="H2038" s="1" t="str">
        <f>HYPERLINK("https://www.insiel.it/cms/societa-trasparente/09-bandi-di-gara-e-contratti/Atti_amministrazioni_aggiudicatrici/index_ori.html?pCig=Y8C2EAA4E6","Atti della procedura")</f>
        <v>Atti della procedura</v>
      </c>
    </row>
    <row r="2039" spans="2:8" x14ac:dyDescent="0.25">
      <c r="B2039" s="1" t="s">
        <v>6854</v>
      </c>
      <c r="C2039" s="1" t="s">
        <v>6855</v>
      </c>
      <c r="D2039" s="1" t="s">
        <v>4203</v>
      </c>
      <c r="E2039" s="1" t="s">
        <v>4203</v>
      </c>
      <c r="F2039" s="1" t="s">
        <v>6856</v>
      </c>
      <c r="G2039" s="2">
        <v>2500</v>
      </c>
      <c r="H2039" s="1" t="str">
        <f>HYPERLINK("https://www.insiel.it/cms/societa-trasparente/09-bandi-di-gara-e-contratti/Atti_amministrazioni_aggiudicatrici/index_ori.html?pCig=YF32EA977B","Atti della procedura")</f>
        <v>Atti della procedura</v>
      </c>
    </row>
    <row r="2040" spans="2:8" x14ac:dyDescent="0.25">
      <c r="B2040" s="1" t="s">
        <v>6857</v>
      </c>
      <c r="C2040" s="1" t="s">
        <v>6858</v>
      </c>
      <c r="D2040" s="1" t="s">
        <v>411</v>
      </c>
      <c r="E2040" s="1" t="s">
        <v>6860</v>
      </c>
      <c r="F2040" s="1" t="s">
        <v>6859</v>
      </c>
      <c r="G2040" s="2">
        <v>30000</v>
      </c>
      <c r="H2040" s="1" t="str">
        <f>HYPERLINK("https://www.insiel.it/cms/societa-trasparente/09-bandi-di-gara-e-contratti/Atti_amministrazioni_aggiudicatrici/index_ori.html?pCig=YE62F1E993","Atti della procedura")</f>
        <v>Atti della procedura</v>
      </c>
    </row>
    <row r="2041" spans="2:8" x14ac:dyDescent="0.25">
      <c r="B2041" s="1" t="s">
        <v>6857</v>
      </c>
      <c r="C2041" s="1" t="s">
        <v>6858</v>
      </c>
      <c r="D2041" s="1" t="s">
        <v>411</v>
      </c>
      <c r="E2041" s="1" t="s">
        <v>6861</v>
      </c>
      <c r="F2041" s="1" t="s">
        <v>6859</v>
      </c>
      <c r="G2041" s="2">
        <v>30000</v>
      </c>
      <c r="H2041" s="1" t="str">
        <f>HYPERLINK("https://www.insiel.it/cms/societa-trasparente/09-bandi-di-gara-e-contratti/Atti_amministrazioni_aggiudicatrici/index_ori.html?pCig=YE62F1E993","Atti della procedura")</f>
        <v>Atti della procedura</v>
      </c>
    </row>
    <row r="2042" spans="2:8" x14ac:dyDescent="0.25">
      <c r="B2042" s="1" t="s">
        <v>6857</v>
      </c>
      <c r="C2042" s="1" t="s">
        <v>6858</v>
      </c>
      <c r="D2042" s="1" t="s">
        <v>411</v>
      </c>
      <c r="E2042" s="1" t="s">
        <v>759</v>
      </c>
      <c r="F2042" s="1" t="s">
        <v>6859</v>
      </c>
      <c r="G2042" s="2">
        <v>30000</v>
      </c>
      <c r="H2042" s="1" t="str">
        <f>HYPERLINK("https://www.insiel.it/cms/societa-trasparente/09-bandi-di-gara-e-contratti/Atti_amministrazioni_aggiudicatrici/index_ori.html?pCig=YE62F1E993","Atti della procedura")</f>
        <v>Atti della procedura</v>
      </c>
    </row>
    <row r="2043" spans="2:8" x14ac:dyDescent="0.25">
      <c r="B2043" s="1" t="s">
        <v>6857</v>
      </c>
      <c r="C2043" s="1" t="s">
        <v>6858</v>
      </c>
      <c r="D2043" s="1" t="s">
        <v>411</v>
      </c>
      <c r="E2043" s="1" t="s">
        <v>411</v>
      </c>
      <c r="F2043" s="1" t="s">
        <v>6859</v>
      </c>
      <c r="G2043" s="2">
        <v>30000</v>
      </c>
      <c r="H2043" s="1" t="str">
        <f>HYPERLINK("https://www.insiel.it/cms/societa-trasparente/09-bandi-di-gara-e-contratti/Atti_amministrazioni_aggiudicatrici/index_ori.html?pCig=YE62F1E993","Atti della procedura")</f>
        <v>Atti della procedura</v>
      </c>
    </row>
    <row r="2044" spans="2:8" x14ac:dyDescent="0.25">
      <c r="B2044" s="1" t="s">
        <v>6862</v>
      </c>
      <c r="C2044" s="1" t="s">
        <v>6863</v>
      </c>
      <c r="D2044" s="1" t="s">
        <v>6864</v>
      </c>
      <c r="E2044" s="1" t="s">
        <v>6864</v>
      </c>
      <c r="F2044" s="1" t="s">
        <v>6865</v>
      </c>
      <c r="G2044" s="2">
        <v>1140</v>
      </c>
      <c r="H2044" s="1" t="str">
        <f>HYPERLINK("https://www.insiel.it/cms/societa-trasparente/09-bandi-di-gara-e-contratti/Atti_amministrazioni_aggiudicatrici/index_ori.html?pCig=Y812EA7AB7","Atti della procedura")</f>
        <v>Atti della procedura</v>
      </c>
    </row>
    <row r="2045" spans="2:8" ht="30" x14ac:dyDescent="0.25">
      <c r="B2045" s="1" t="s">
        <v>6866</v>
      </c>
      <c r="C2045" s="1" t="s">
        <v>6867</v>
      </c>
      <c r="D2045" s="1" t="s">
        <v>1335</v>
      </c>
      <c r="E2045" s="1" t="s">
        <v>1335</v>
      </c>
      <c r="F2045" s="1" t="s">
        <v>6868</v>
      </c>
      <c r="G2045" s="2">
        <v>2610</v>
      </c>
      <c r="H2045" s="1" t="str">
        <f>HYPERLINK("https://www.insiel.it/cms/societa-trasparente/09-bandi-di-gara-e-contratti/Atti_amministrazioni_aggiudicatrici/index_ori.html?pCig=Y872EA5EEB","Atti della procedura")</f>
        <v>Atti della procedura</v>
      </c>
    </row>
    <row r="2046" spans="2:8" x14ac:dyDescent="0.25">
      <c r="B2046" s="1" t="s">
        <v>6869</v>
      </c>
      <c r="C2046" s="1" t="s">
        <v>6870</v>
      </c>
      <c r="D2046" s="1" t="s">
        <v>2695</v>
      </c>
      <c r="E2046" s="1" t="s">
        <v>2695</v>
      </c>
      <c r="F2046" s="1" t="s">
        <v>6871</v>
      </c>
      <c r="G2046" s="2">
        <v>660</v>
      </c>
      <c r="H2046" s="1" t="str">
        <f>HYPERLINK("https://www.insiel.it/cms/societa-trasparente/09-bandi-di-gara-e-contratti/Atti_amministrazioni_aggiudicatrici/index_ori.html?pCig=Y762EA19A0","Atti della procedura")</f>
        <v>Atti della procedura</v>
      </c>
    </row>
    <row r="2047" spans="2:8" ht="75" x14ac:dyDescent="0.25">
      <c r="B2047" s="1" t="s">
        <v>6872</v>
      </c>
      <c r="C2047" s="1" t="s">
        <v>6873</v>
      </c>
      <c r="D2047" s="1" t="s">
        <v>2486</v>
      </c>
      <c r="E2047" s="1" t="s">
        <v>2486</v>
      </c>
      <c r="F2047" s="1" t="s">
        <v>6874</v>
      </c>
      <c r="G2047" s="2">
        <v>8000</v>
      </c>
      <c r="H2047" s="1" t="str">
        <f>HYPERLINK("https://www.insiel.it/cms/societa-trasparente/09-bandi-di-gara-e-contratti/Atti_amministrazioni_aggiudicatrici/index_ori.html?pCig=Y4D2E9C023","Atti della procedura")</f>
        <v>Atti della procedura</v>
      </c>
    </row>
    <row r="2048" spans="2:8" ht="30" x14ac:dyDescent="0.25">
      <c r="B2048" s="1" t="s">
        <v>6875</v>
      </c>
      <c r="C2048" s="1" t="s">
        <v>6876</v>
      </c>
      <c r="D2048" s="1" t="s">
        <v>4166</v>
      </c>
      <c r="E2048" s="1" t="s">
        <v>4166</v>
      </c>
      <c r="F2048" s="1" t="s">
        <v>6877</v>
      </c>
      <c r="G2048" s="2">
        <v>6240</v>
      </c>
      <c r="H2048" s="1" t="str">
        <f>HYPERLINK("https://www.insiel.it/cms/societa-trasparente/09-bandi-di-gara-e-contratti/Atti_amministrazioni_aggiudicatrici/index_ori.html?pCig=YD52EEEB2B","Atti della procedura")</f>
        <v>Atti della procedura</v>
      </c>
    </row>
    <row r="2049" spans="2:8" x14ac:dyDescent="0.25">
      <c r="B2049" s="1" t="s">
        <v>6878</v>
      </c>
      <c r="C2049" s="1" t="s">
        <v>6879</v>
      </c>
      <c r="D2049" s="1" t="s">
        <v>281</v>
      </c>
      <c r="E2049" s="1" t="s">
        <v>281</v>
      </c>
      <c r="F2049" s="1" t="s">
        <v>6880</v>
      </c>
      <c r="G2049" s="2">
        <v>3871.3</v>
      </c>
      <c r="H2049" s="1" t="str">
        <f>HYPERLINK("https://www.insiel.it/cms/societa-trasparente/09-bandi-di-gara-e-contratti/Atti_amministrazioni_aggiudicatrici/index_ori.html?pCig=YF22E9A509","Atti della procedura")</f>
        <v>Atti della procedura</v>
      </c>
    </row>
    <row r="2050" spans="2:8" x14ac:dyDescent="0.25">
      <c r="B2050" s="1" t="s">
        <v>6881</v>
      </c>
      <c r="C2050" s="1" t="s">
        <v>6882</v>
      </c>
      <c r="D2050" s="1" t="s">
        <v>99</v>
      </c>
      <c r="E2050" s="1" t="s">
        <v>99</v>
      </c>
      <c r="F2050" s="1" t="s">
        <v>4860</v>
      </c>
      <c r="G2050" s="2">
        <v>2880</v>
      </c>
      <c r="H2050" s="1" t="str">
        <f>HYPERLINK("https://www.insiel.it/cms/societa-trasparente/09-bandi-di-gara-e-contratti/Atti_amministrazioni_aggiudicatrici/index_ori.html?pCig=Y5E2EC8A94","Atti della procedura")</f>
        <v>Atti della procedura</v>
      </c>
    </row>
    <row r="2051" spans="2:8" x14ac:dyDescent="0.25">
      <c r="B2051" s="1" t="s">
        <v>6883</v>
      </c>
      <c r="C2051" s="1" t="s">
        <v>6884</v>
      </c>
      <c r="D2051" s="1" t="s">
        <v>6885</v>
      </c>
      <c r="E2051" s="1" t="s">
        <v>6885</v>
      </c>
      <c r="F2051" s="1" t="s">
        <v>6886</v>
      </c>
      <c r="G2051" s="2">
        <v>1125</v>
      </c>
      <c r="H2051" s="1" t="str">
        <f>HYPERLINK("https://www.insiel.it/cms/societa-trasparente/09-bandi-di-gara-e-contratti/Atti_amministrazioni_aggiudicatrici/index_ori.html?pCig=YF32E92BBA","Atti della procedura")</f>
        <v>Atti della procedura</v>
      </c>
    </row>
    <row r="2052" spans="2:8" x14ac:dyDescent="0.25">
      <c r="B2052" s="1" t="s">
        <v>6887</v>
      </c>
      <c r="C2052" s="1" t="s">
        <v>6888</v>
      </c>
      <c r="D2052" s="1" t="s">
        <v>6889</v>
      </c>
      <c r="E2052" s="1" t="s">
        <v>6889</v>
      </c>
      <c r="F2052" s="1" t="s">
        <v>6890</v>
      </c>
      <c r="G2052" s="2">
        <v>461.2</v>
      </c>
      <c r="H2052" s="1" t="str">
        <f>HYPERLINK("https://www.insiel.it/cms/societa-trasparente/09-bandi-di-gara-e-contratti/Atti_amministrazioni_aggiudicatrici/index_ori.html?pCig=YBE2F950D3","Atti della procedura")</f>
        <v>Atti della procedura</v>
      </c>
    </row>
    <row r="2053" spans="2:8" x14ac:dyDescent="0.25">
      <c r="B2053" s="1" t="s">
        <v>6891</v>
      </c>
      <c r="C2053" s="1" t="s">
        <v>6892</v>
      </c>
      <c r="D2053" s="1" t="s">
        <v>261</v>
      </c>
      <c r="E2053" s="1" t="s">
        <v>261</v>
      </c>
      <c r="F2053" s="1" t="s">
        <v>6893</v>
      </c>
      <c r="G2053" s="2">
        <v>28800</v>
      </c>
      <c r="H2053" s="1" t="str">
        <f>HYPERLINK("https://www.insiel.it/cms/societa-trasparente/09-bandi-di-gara-e-contratti/Atti_amministrazioni_aggiudicatrici/index_ori.html?pCig=YB72ECCDB5","Atti della procedura")</f>
        <v>Atti della procedura</v>
      </c>
    </row>
    <row r="2054" spans="2:8" x14ac:dyDescent="0.25">
      <c r="B2054" s="1" t="s">
        <v>6894</v>
      </c>
      <c r="C2054" s="1" t="s">
        <v>6895</v>
      </c>
      <c r="D2054" s="1" t="s">
        <v>6896</v>
      </c>
      <c r="E2054" s="1" t="s">
        <v>6896</v>
      </c>
      <c r="F2054" s="1" t="s">
        <v>6897</v>
      </c>
      <c r="G2054" s="2">
        <v>8500</v>
      </c>
      <c r="H2054" s="1" t="str">
        <f>HYPERLINK("https://www.insiel.it/cms/societa-trasparente/09-bandi-di-gara-e-contratti/Atti_amministrazioni_aggiudicatrici/index_ori.html?pCig=YB72E971D6","Atti della procedura")</f>
        <v>Atti della procedura</v>
      </c>
    </row>
    <row r="2055" spans="2:8" ht="30" x14ac:dyDescent="0.25">
      <c r="B2055" s="1" t="s">
        <v>6898</v>
      </c>
      <c r="C2055" s="1" t="s">
        <v>6899</v>
      </c>
      <c r="D2055" s="1" t="s">
        <v>6900</v>
      </c>
      <c r="E2055" s="1" t="s">
        <v>6901</v>
      </c>
      <c r="F2055" s="1" t="s">
        <v>6902</v>
      </c>
      <c r="G2055" s="2">
        <v>27105.83</v>
      </c>
      <c r="H2055" s="1" t="str">
        <f>HYPERLINK("https://www.insiel.it/cms/societa-trasparente/09-bandi-di-gara-e-contratti/Atti_amministrazioni_aggiudicatrici/index_ori.html?pCig=YF53139ECD","Atti della procedura")</f>
        <v>Atti della procedura</v>
      </c>
    </row>
    <row r="2056" spans="2:8" ht="30" x14ac:dyDescent="0.25">
      <c r="B2056" s="1" t="s">
        <v>6903</v>
      </c>
      <c r="C2056" s="1" t="s">
        <v>6904</v>
      </c>
      <c r="D2056" s="1" t="s">
        <v>968</v>
      </c>
      <c r="E2056" s="1" t="s">
        <v>968</v>
      </c>
      <c r="F2056" s="1" t="s">
        <v>6905</v>
      </c>
      <c r="G2056" s="2">
        <v>47</v>
      </c>
      <c r="H2056" s="1" t="str">
        <f>HYPERLINK("https://www.insiel.it/cms/societa-trasparente/09-bandi-di-gara-e-contratti/Atti_amministrazioni_aggiudicatrici/index_ori.html?pCig=YAC3557CD6","Atti della procedura")</f>
        <v>Atti della procedura</v>
      </c>
    </row>
    <row r="2057" spans="2:8" ht="45" x14ac:dyDescent="0.25">
      <c r="B2057" s="1" t="s">
        <v>6906</v>
      </c>
      <c r="C2057" s="1" t="s">
        <v>6907</v>
      </c>
      <c r="D2057" s="1" t="s">
        <v>6908</v>
      </c>
      <c r="E2057" s="1" t="s">
        <v>1108</v>
      </c>
      <c r="F2057" s="1" t="s">
        <v>6909</v>
      </c>
      <c r="G2057" s="2">
        <v>106000</v>
      </c>
      <c r="H2057" s="1" t="str">
        <f>HYPERLINK("https://www.insiel.it/cms/societa-trasparente/09-bandi-di-gara-e-contratti/Atti_amministrazioni_aggiudicatrici/index_ori.html?pCig=8461884793","Atti della procedura")</f>
        <v>Atti della procedura</v>
      </c>
    </row>
    <row r="2058" spans="2:8" x14ac:dyDescent="0.25">
      <c r="B2058" s="1" t="s">
        <v>6910</v>
      </c>
      <c r="C2058" s="1" t="s">
        <v>2912</v>
      </c>
      <c r="D2058" s="1" t="s">
        <v>1966</v>
      </c>
      <c r="E2058" s="1" t="s">
        <v>1966</v>
      </c>
      <c r="F2058" s="1" t="s">
        <v>6911</v>
      </c>
      <c r="G2058" s="2">
        <v>27360</v>
      </c>
      <c r="H2058" s="1" t="str">
        <f>HYPERLINK("https://www.insiel.it/cms/societa-trasparente/09-bandi-di-gara-e-contratti/Atti_amministrazioni_aggiudicatrici/index_ori.html?pCig=Z4D2E79436","Atti della procedura")</f>
        <v>Atti della procedura</v>
      </c>
    </row>
    <row r="2059" spans="2:8" ht="30" x14ac:dyDescent="0.25">
      <c r="B2059" s="1" t="s">
        <v>6912</v>
      </c>
      <c r="C2059" s="1" t="s">
        <v>6913</v>
      </c>
      <c r="D2059" s="1" t="s">
        <v>603</v>
      </c>
      <c r="E2059" s="1" t="s">
        <v>603</v>
      </c>
      <c r="F2059" s="1" t="s">
        <v>6914</v>
      </c>
      <c r="G2059" s="2">
        <v>230.8</v>
      </c>
      <c r="H2059" s="1" t="str">
        <f>HYPERLINK("https://www.insiel.it/cms/societa-trasparente/09-bandi-di-gara-e-contratti/Atti_amministrazioni_aggiudicatrici/index_ori.html?pCig=YBF2E6E219","Atti della procedura")</f>
        <v>Atti della procedura</v>
      </c>
    </row>
    <row r="2060" spans="2:8" ht="30" x14ac:dyDescent="0.25">
      <c r="B2060" s="1" t="s">
        <v>6915</v>
      </c>
      <c r="C2060" s="1" t="s">
        <v>6916</v>
      </c>
      <c r="D2060" s="1" t="s">
        <v>175</v>
      </c>
      <c r="E2060" s="1" t="s">
        <v>175</v>
      </c>
      <c r="F2060" s="1" t="s">
        <v>6917</v>
      </c>
      <c r="G2060" s="2">
        <v>3010</v>
      </c>
      <c r="H2060" s="1" t="str">
        <f>HYPERLINK("https://www.insiel.it/cms/societa-trasparente/09-bandi-di-gara-e-contratti/Atti_amministrazioni_aggiudicatrici/index_ori.html?pCig=Y7D2E77AE9","Atti della procedura")</f>
        <v>Atti della procedura</v>
      </c>
    </row>
    <row r="2061" spans="2:8" ht="30" x14ac:dyDescent="0.25">
      <c r="B2061" s="1" t="s">
        <v>6918</v>
      </c>
      <c r="C2061" s="1" t="s">
        <v>6919</v>
      </c>
      <c r="D2061" s="1" t="s">
        <v>4737</v>
      </c>
      <c r="E2061" s="1" t="s">
        <v>4737</v>
      </c>
      <c r="F2061" s="1" t="s">
        <v>6920</v>
      </c>
      <c r="G2061" s="2">
        <v>666.02</v>
      </c>
      <c r="H2061" s="1" t="str">
        <f>HYPERLINK("https://www.insiel.it/cms/societa-trasparente/09-bandi-di-gara-e-contratti/Atti_amministrazioni_aggiudicatrici/index_ori.html?pCig=Y392E6C9BF","Atti della procedura")</f>
        <v>Atti della procedura</v>
      </c>
    </row>
    <row r="2062" spans="2:8" ht="30" x14ac:dyDescent="0.25">
      <c r="B2062" s="1" t="s">
        <v>6921</v>
      </c>
      <c r="C2062" s="1" t="s">
        <v>6922</v>
      </c>
      <c r="D2062" s="1" t="s">
        <v>6923</v>
      </c>
      <c r="E2062" s="1" t="s">
        <v>6923</v>
      </c>
      <c r="F2062" s="1" t="s">
        <v>6924</v>
      </c>
      <c r="G2062" s="2">
        <v>6980</v>
      </c>
      <c r="H2062" s="1" t="str">
        <f>HYPERLINK("https://www.insiel.it/cms/societa-trasparente/09-bandi-di-gara-e-contratti/Atti_amministrazioni_aggiudicatrici/index_ori.html?pCig=Y4F2E6A293","Atti della procedura")</f>
        <v>Atti della procedura</v>
      </c>
    </row>
    <row r="2063" spans="2:8" x14ac:dyDescent="0.25">
      <c r="B2063" s="1" t="s">
        <v>6925</v>
      </c>
      <c r="C2063" s="1" t="s">
        <v>6926</v>
      </c>
      <c r="D2063" s="1" t="s">
        <v>814</v>
      </c>
      <c r="E2063" s="1" t="s">
        <v>814</v>
      </c>
      <c r="F2063" s="1" t="s">
        <v>6927</v>
      </c>
      <c r="G2063" s="2">
        <v>74472</v>
      </c>
      <c r="H2063" s="1" t="str">
        <f>HYPERLINK("https://www.insiel.it/cms/societa-trasparente/09-bandi-di-gara-e-contratti/Atti_amministrazioni_aggiudicatrici/index_ori.html?pCig=84531396F9","Atti della procedura")</f>
        <v>Atti della procedura</v>
      </c>
    </row>
    <row r="2064" spans="2:8" ht="30" x14ac:dyDescent="0.25">
      <c r="B2064" s="1" t="s">
        <v>6928</v>
      </c>
      <c r="C2064" s="1" t="s">
        <v>6929</v>
      </c>
      <c r="D2064" s="1" t="s">
        <v>6930</v>
      </c>
      <c r="E2064" s="1" t="s">
        <v>6930</v>
      </c>
      <c r="F2064" s="1" t="s">
        <v>6931</v>
      </c>
      <c r="G2064" s="2">
        <v>8000</v>
      </c>
      <c r="H2064" s="1" t="str">
        <f>HYPERLINK("https://www.insiel.it/cms/societa-trasparente/09-bandi-di-gara-e-contratti/Atti_amministrazioni_aggiudicatrici/index_ori.html?pCig=YED2E79628","Atti della procedura")</f>
        <v>Atti della procedura</v>
      </c>
    </row>
    <row r="2065" spans="2:8" ht="30" x14ac:dyDescent="0.25">
      <c r="B2065" s="1" t="s">
        <v>6932</v>
      </c>
      <c r="C2065" s="1" t="s">
        <v>6933</v>
      </c>
      <c r="D2065" s="1" t="s">
        <v>607</v>
      </c>
      <c r="E2065" s="1" t="s">
        <v>607</v>
      </c>
      <c r="F2065" s="1" t="s">
        <v>6934</v>
      </c>
      <c r="G2065" s="2">
        <v>2300</v>
      </c>
      <c r="H2065" s="1" t="str">
        <f>HYPERLINK("https://www.insiel.it/cms/societa-trasparente/09-bandi-di-gara-e-contratti/Atti_amministrazioni_aggiudicatrici/index_ori.html?pCig=Y672E6702D","Atti della procedura")</f>
        <v>Atti della procedura</v>
      </c>
    </row>
    <row r="2066" spans="2:8" ht="30" x14ac:dyDescent="0.25">
      <c r="B2066" s="1" t="s">
        <v>6935</v>
      </c>
      <c r="C2066" s="1" t="s">
        <v>6936</v>
      </c>
      <c r="D2066" s="1" t="s">
        <v>195</v>
      </c>
      <c r="E2066" s="1" t="s">
        <v>195</v>
      </c>
      <c r="F2066" s="1" t="s">
        <v>6937</v>
      </c>
      <c r="G2066" s="2">
        <v>160</v>
      </c>
      <c r="H2066" s="1" t="str">
        <f>HYPERLINK("https://www.insiel.it/cms/societa-trasparente/09-bandi-di-gara-e-contratti/Atti_amministrazioni_aggiudicatrici/index_ori.html?pCig=Y822E65DF6","Atti della procedura")</f>
        <v>Atti della procedura</v>
      </c>
    </row>
    <row r="2067" spans="2:8" ht="30" x14ac:dyDescent="0.25">
      <c r="B2067" s="1" t="s">
        <v>6938</v>
      </c>
      <c r="C2067" s="1" t="s">
        <v>6939</v>
      </c>
      <c r="D2067" s="1" t="s">
        <v>1271</v>
      </c>
      <c r="E2067" s="1" t="s">
        <v>1271</v>
      </c>
      <c r="F2067" s="1" t="s">
        <v>6940</v>
      </c>
      <c r="G2067" s="2">
        <v>395.76</v>
      </c>
      <c r="H2067" s="1" t="str">
        <f>HYPERLINK("https://www.insiel.it/cms/societa-trasparente/09-bandi-di-gara-e-contratti/Atti_amministrazioni_aggiudicatrici/index_ori.html?pCig=Y722E57A1A","Atti della procedura")</f>
        <v>Atti della procedura</v>
      </c>
    </row>
    <row r="2068" spans="2:8" x14ac:dyDescent="0.25">
      <c r="B2068" s="1" t="s">
        <v>6941</v>
      </c>
      <c r="C2068" s="1" t="s">
        <v>6942</v>
      </c>
      <c r="D2068" s="1" t="s">
        <v>1108</v>
      </c>
      <c r="E2068" s="1" t="s">
        <v>1108</v>
      </c>
      <c r="F2068" s="1" t="s">
        <v>6943</v>
      </c>
      <c r="G2068" s="2">
        <v>60000</v>
      </c>
      <c r="H2068" s="1" t="str">
        <f>HYPERLINK("https://www.insiel.it/cms/societa-trasparente/09-bandi-di-gara-e-contratti/Atti_amministrazioni_aggiudicatrici/index_ori.html?pCig=8503617EBA","Atti della procedura")</f>
        <v>Atti della procedura</v>
      </c>
    </row>
    <row r="2069" spans="2:8" ht="30" x14ac:dyDescent="0.25">
      <c r="B2069" s="1" t="s">
        <v>6944</v>
      </c>
      <c r="C2069" s="1" t="s">
        <v>6945</v>
      </c>
      <c r="D2069" s="1" t="s">
        <v>455</v>
      </c>
      <c r="E2069" s="1" t="s">
        <v>455</v>
      </c>
      <c r="F2069" s="1" t="s">
        <v>6946</v>
      </c>
      <c r="G2069" s="2">
        <v>8262.7999999999993</v>
      </c>
      <c r="H2069" s="1" t="str">
        <f>HYPERLINK("https://www.insiel.it/cms/societa-trasparente/09-bandi-di-gara-e-contratti/Atti_amministrazioni_aggiudicatrici/index_ori.html?pCig=Y032E50CC4","Atti della procedura")</f>
        <v>Atti della procedura</v>
      </c>
    </row>
    <row r="2070" spans="2:8" ht="45" x14ac:dyDescent="0.25">
      <c r="B2070" s="1" t="s">
        <v>6947</v>
      </c>
      <c r="C2070" s="1" t="s">
        <v>6948</v>
      </c>
      <c r="D2070" s="1" t="s">
        <v>15</v>
      </c>
      <c r="E2070" s="1" t="s">
        <v>15</v>
      </c>
      <c r="F2070" s="1" t="s">
        <v>6949</v>
      </c>
      <c r="G2070" s="2">
        <v>13615</v>
      </c>
      <c r="H2070" s="1" t="str">
        <f>HYPERLINK("https://www.insiel.it/cms/societa-trasparente/09-bandi-di-gara-e-contratti/Atti_amministrazioni_aggiudicatrici/index_ori.html?pCig=Y882E50383","Atti della procedura")</f>
        <v>Atti della procedura</v>
      </c>
    </row>
    <row r="2071" spans="2:8" x14ac:dyDescent="0.25">
      <c r="B2071" s="1" t="s">
        <v>6950</v>
      </c>
      <c r="C2071" s="1" t="s">
        <v>6951</v>
      </c>
      <c r="D2071" s="1" t="s">
        <v>6952</v>
      </c>
      <c r="E2071" s="1" t="s">
        <v>6952</v>
      </c>
      <c r="F2071" s="1" t="s">
        <v>6953</v>
      </c>
      <c r="G2071" s="2">
        <v>3996</v>
      </c>
      <c r="H2071" s="1" t="str">
        <f>HYPERLINK("https://www.insiel.it/cms/societa-trasparente/09-bandi-di-gara-e-contratti/Atti_amministrazioni_aggiudicatrici/index_ori.html?pCig=Y982E55A2F","Atti della procedura")</f>
        <v>Atti della procedura</v>
      </c>
    </row>
    <row r="2072" spans="2:8" x14ac:dyDescent="0.25">
      <c r="B2072" s="1" t="s">
        <v>6954</v>
      </c>
      <c r="C2072" s="1" t="s">
        <v>6955</v>
      </c>
      <c r="D2072" s="1" t="s">
        <v>6956</v>
      </c>
      <c r="E2072" s="1" t="s">
        <v>6956</v>
      </c>
      <c r="F2072" s="1" t="s">
        <v>6957</v>
      </c>
      <c r="G2072" s="2">
        <v>7172.5</v>
      </c>
      <c r="H2072" s="1" t="str">
        <f>HYPERLINK("https://www.insiel.it/cms/societa-trasparente/09-bandi-di-gara-e-contratti/Atti_amministrazioni_aggiudicatrici/index_ori.html?pCig=Y5A2E411AF","Atti della procedura")</f>
        <v>Atti della procedura</v>
      </c>
    </row>
    <row r="2073" spans="2:8" x14ac:dyDescent="0.25">
      <c r="B2073" s="1" t="s">
        <v>6958</v>
      </c>
      <c r="C2073" s="1" t="s">
        <v>6959</v>
      </c>
      <c r="D2073" s="1" t="s">
        <v>6960</v>
      </c>
      <c r="E2073" s="1" t="s">
        <v>6960</v>
      </c>
      <c r="F2073" s="1" t="s">
        <v>3911</v>
      </c>
      <c r="G2073" s="2">
        <v>30105.55</v>
      </c>
      <c r="H2073" s="1" t="str">
        <f>HYPERLINK("https://www.insiel.it/cms/societa-trasparente/09-bandi-di-gara-e-contratti/Atti_amministrazioni_aggiudicatrici/index_ori.html?pCig=YE530CF65B","Atti della procedura")</f>
        <v>Atti della procedura</v>
      </c>
    </row>
    <row r="2074" spans="2:8" x14ac:dyDescent="0.25">
      <c r="B2074" s="1" t="s">
        <v>6961</v>
      </c>
      <c r="C2074" s="1" t="s">
        <v>6962</v>
      </c>
      <c r="D2074" s="1" t="s">
        <v>829</v>
      </c>
      <c r="E2074" s="1" t="s">
        <v>829</v>
      </c>
      <c r="F2074" s="1" t="s">
        <v>3911</v>
      </c>
      <c r="G2074" s="2">
        <v>18127.53</v>
      </c>
      <c r="H2074" s="1" t="str">
        <f>HYPERLINK("https://www.insiel.it/cms/societa-trasparente/09-bandi-di-gara-e-contratti/Atti_amministrazioni_aggiudicatrici/index_ori.html?pCig=YAB2F09EF1","Atti della procedura")</f>
        <v>Atti della procedura</v>
      </c>
    </row>
    <row r="2075" spans="2:8" ht="45" x14ac:dyDescent="0.25">
      <c r="B2075" s="1" t="s">
        <v>6963</v>
      </c>
      <c r="C2075" s="1" t="s">
        <v>6964</v>
      </c>
      <c r="D2075" s="1" t="s">
        <v>6965</v>
      </c>
      <c r="E2075" s="1" t="s">
        <v>6965</v>
      </c>
      <c r="F2075" s="1" t="s">
        <v>6966</v>
      </c>
      <c r="G2075" s="2">
        <v>1000</v>
      </c>
      <c r="H2075" s="1" t="str">
        <f>HYPERLINK("https://www.insiel.it/cms/societa-trasparente/09-bandi-di-gara-e-contratti/Atti_amministrazioni_aggiudicatrici/index_ori.html?pCig=YAA2E376C3","Atti della procedura")</f>
        <v>Atti della procedura</v>
      </c>
    </row>
    <row r="2076" spans="2:8" x14ac:dyDescent="0.25">
      <c r="B2076" s="1" t="s">
        <v>6967</v>
      </c>
      <c r="C2076" s="1" t="s">
        <v>6968</v>
      </c>
      <c r="D2076" s="1" t="s">
        <v>5667</v>
      </c>
      <c r="E2076" s="1" t="s">
        <v>5667</v>
      </c>
      <c r="F2076" s="1" t="s">
        <v>6969</v>
      </c>
      <c r="G2076" s="2">
        <v>1500</v>
      </c>
      <c r="H2076" s="1" t="str">
        <f>HYPERLINK("https://www.insiel.it/cms/societa-trasparente/09-bandi-di-gara-e-contratti/Atti_amministrazioni_aggiudicatrici/index_ori.html?pCig=Y172E37D39","Atti della procedura")</f>
        <v>Atti della procedura</v>
      </c>
    </row>
    <row r="2077" spans="2:8" ht="30" x14ac:dyDescent="0.25">
      <c r="B2077" s="1" t="s">
        <v>6970</v>
      </c>
      <c r="C2077" s="1" t="s">
        <v>6971</v>
      </c>
      <c r="D2077" s="1" t="s">
        <v>6972</v>
      </c>
      <c r="E2077" s="1" t="s">
        <v>6972</v>
      </c>
      <c r="F2077" s="1" t="s">
        <v>6973</v>
      </c>
      <c r="G2077" s="2">
        <v>46883.32</v>
      </c>
      <c r="H2077" s="1" t="str">
        <f>HYPERLINK("https://www.insiel.it/cms/societa-trasparente/09-bandi-di-gara-e-contratti/Atti_amministrazioni_aggiudicatrici/index_ori.html?pCig=8451191F6C","Atti della procedura")</f>
        <v>Atti della procedura</v>
      </c>
    </row>
    <row r="2078" spans="2:8" x14ac:dyDescent="0.25">
      <c r="B2078" s="1" t="s">
        <v>6974</v>
      </c>
      <c r="C2078" s="1" t="s">
        <v>6975</v>
      </c>
      <c r="D2078" s="1" t="s">
        <v>936</v>
      </c>
      <c r="E2078" s="1" t="s">
        <v>936</v>
      </c>
      <c r="F2078" s="1" t="s">
        <v>6976</v>
      </c>
      <c r="G2078" s="2">
        <v>4800</v>
      </c>
      <c r="H2078" s="1" t="str">
        <f>HYPERLINK("https://www.insiel.it/cms/societa-trasparente/09-bandi-di-gara-e-contratti/Atti_amministrazioni_aggiudicatrici/index_ori.html?pCig=YB32E43766","Atti della procedura")</f>
        <v>Atti della procedura</v>
      </c>
    </row>
    <row r="2079" spans="2:8" x14ac:dyDescent="0.25">
      <c r="B2079" s="1" t="s">
        <v>6977</v>
      </c>
      <c r="C2079" s="1" t="s">
        <v>6978</v>
      </c>
      <c r="D2079" s="1" t="s">
        <v>1260</v>
      </c>
      <c r="E2079" s="1" t="s">
        <v>1260</v>
      </c>
      <c r="F2079" s="1" t="s">
        <v>6979</v>
      </c>
      <c r="G2079" s="2">
        <v>233</v>
      </c>
      <c r="H2079" s="1" t="str">
        <f>HYPERLINK("https://www.insiel.it/cms/societa-trasparente/09-bandi-di-gara-e-contratti/Atti_amministrazioni_aggiudicatrici/index_ori.html?pCig=Y6C2E38F3B","Atti della procedura")</f>
        <v>Atti della procedura</v>
      </c>
    </row>
    <row r="2080" spans="2:8" ht="45" x14ac:dyDescent="0.25">
      <c r="B2080" s="1" t="s">
        <v>6980</v>
      </c>
      <c r="C2080" s="1" t="s">
        <v>6981</v>
      </c>
      <c r="D2080" s="1" t="s">
        <v>292</v>
      </c>
      <c r="E2080" s="1" t="s">
        <v>292</v>
      </c>
      <c r="F2080" s="1" t="s">
        <v>6982</v>
      </c>
      <c r="G2080" s="2">
        <v>2600</v>
      </c>
      <c r="H2080" s="1" t="str">
        <f>HYPERLINK("https://www.insiel.it/cms/societa-trasparente/09-bandi-di-gara-e-contratti/Atti_amministrazioni_aggiudicatrici/index_ori.html?pCig=YBD2E1C59D","Atti della procedura")</f>
        <v>Atti della procedura</v>
      </c>
    </row>
    <row r="2081" spans="2:8" ht="30" x14ac:dyDescent="0.25">
      <c r="B2081" s="1" t="s">
        <v>6983</v>
      </c>
      <c r="C2081" s="1" t="s">
        <v>6984</v>
      </c>
      <c r="D2081" s="1" t="s">
        <v>6985</v>
      </c>
      <c r="E2081" s="1" t="s">
        <v>6985</v>
      </c>
      <c r="F2081" s="1" t="s">
        <v>6986</v>
      </c>
      <c r="G2081" s="2">
        <v>250</v>
      </c>
      <c r="H2081" s="1" t="str">
        <f>HYPERLINK("https://www.insiel.it/cms/societa-trasparente/09-bandi-di-gara-e-contratti/Atti_amministrazioni_aggiudicatrici/index_ori.html?pCig=Y0E2E1A040","Atti della procedura")</f>
        <v>Atti della procedura</v>
      </c>
    </row>
    <row r="2082" spans="2:8" x14ac:dyDescent="0.25">
      <c r="B2082" s="1" t="s">
        <v>6987</v>
      </c>
      <c r="C2082" s="1" t="s">
        <v>6988</v>
      </c>
      <c r="D2082" s="1" t="s">
        <v>6731</v>
      </c>
      <c r="E2082" s="1" t="s">
        <v>6731</v>
      </c>
      <c r="F2082" s="1" t="s">
        <v>6989</v>
      </c>
      <c r="G2082" s="2">
        <v>325</v>
      </c>
      <c r="H2082" s="1" t="str">
        <f>HYPERLINK("https://www.insiel.it/cms/societa-trasparente/09-bandi-di-gara-e-contratti/Atti_amministrazioni_aggiudicatrici/index_ori.html?pCig=Y372E197B1","Atti della procedura")</f>
        <v>Atti della procedura</v>
      </c>
    </row>
    <row r="2083" spans="2:8" ht="30" x14ac:dyDescent="0.25">
      <c r="B2083" s="1" t="s">
        <v>6990</v>
      </c>
      <c r="C2083" s="1" t="s">
        <v>6991</v>
      </c>
      <c r="D2083" s="1" t="s">
        <v>401</v>
      </c>
      <c r="E2083" s="1" t="s">
        <v>401</v>
      </c>
      <c r="F2083" s="1" t="s">
        <v>6992</v>
      </c>
      <c r="G2083" s="2">
        <v>198.76</v>
      </c>
      <c r="H2083" s="1" t="str">
        <f>HYPERLINK("https://www.insiel.it/cms/societa-trasparente/09-bandi-di-gara-e-contratti/Atti_amministrazioni_aggiudicatrici/index_ori.html?pCig=YD62E120C5","Atti della procedura")</f>
        <v>Atti della procedura</v>
      </c>
    </row>
    <row r="2084" spans="2:8" x14ac:dyDescent="0.25">
      <c r="B2084" s="1" t="s">
        <v>6993</v>
      </c>
      <c r="C2084" s="1" t="s">
        <v>6994</v>
      </c>
      <c r="D2084" s="1" t="s">
        <v>6995</v>
      </c>
      <c r="E2084" s="1" t="s">
        <v>6995</v>
      </c>
      <c r="F2084" s="1" t="s">
        <v>6996</v>
      </c>
      <c r="G2084" s="2">
        <v>950</v>
      </c>
      <c r="H2084" s="1" t="str">
        <f>HYPERLINK("https://www.insiel.it/cms/societa-trasparente/09-bandi-di-gara-e-contratti/Atti_amministrazioni_aggiudicatrici/index_ori.html?pCig=Y862E0E7E9","Atti della procedura")</f>
        <v>Atti della procedura</v>
      </c>
    </row>
    <row r="2085" spans="2:8" ht="45" x14ac:dyDescent="0.25">
      <c r="B2085" s="1" t="s">
        <v>6997</v>
      </c>
      <c r="C2085" s="1" t="s">
        <v>6998</v>
      </c>
      <c r="D2085" s="1" t="s">
        <v>6965</v>
      </c>
      <c r="E2085" s="1" t="s">
        <v>6965</v>
      </c>
      <c r="F2085" s="1" t="s">
        <v>6999</v>
      </c>
      <c r="G2085" s="2">
        <v>130000</v>
      </c>
      <c r="H2085" s="1" t="str">
        <f>HYPERLINK("https://www.insiel.it/cms/societa-trasparente/09-bandi-di-gara-e-contratti/Atti_amministrazioni_aggiudicatrici/index_ori.html?pCig=84154622EF","Atti della procedura")</f>
        <v>Atti della procedura</v>
      </c>
    </row>
    <row r="2086" spans="2:8" ht="60" x14ac:dyDescent="0.25">
      <c r="B2086" s="1" t="s">
        <v>7000</v>
      </c>
      <c r="C2086" s="1" t="s">
        <v>7001</v>
      </c>
      <c r="D2086" s="1" t="s">
        <v>455</v>
      </c>
      <c r="E2086" s="1" t="s">
        <v>455</v>
      </c>
      <c r="F2086" s="1" t="s">
        <v>7002</v>
      </c>
      <c r="G2086" s="2">
        <v>129950</v>
      </c>
      <c r="H2086" s="1" t="str">
        <f>HYPERLINK("https://www.insiel.it/cms/societa-trasparente/09-bandi-di-gara-e-contratti/Atti_amministrazioni_aggiudicatrici/index_ori.html?pCig=840740279B","Atti della procedura")</f>
        <v>Atti della procedura</v>
      </c>
    </row>
    <row r="2087" spans="2:8" ht="45" x14ac:dyDescent="0.25">
      <c r="B2087" s="1" t="s">
        <v>7003</v>
      </c>
      <c r="C2087" s="1" t="s">
        <v>7004</v>
      </c>
      <c r="D2087" s="1" t="s">
        <v>7005</v>
      </c>
      <c r="E2087" s="1" t="s">
        <v>3148</v>
      </c>
      <c r="F2087" s="1" t="s">
        <v>7006</v>
      </c>
      <c r="G2087" s="2">
        <v>2744</v>
      </c>
      <c r="H2087" s="1" t="str">
        <f>HYPERLINK("https://www.insiel.it/cms/societa-trasparente/09-bandi-di-gara-e-contratti/Atti_amministrazioni_aggiudicatrici/index_ori.html?pCig=Y35308A6F4","Atti della procedura")</f>
        <v>Atti della procedura</v>
      </c>
    </row>
    <row r="2088" spans="2:8" x14ac:dyDescent="0.25">
      <c r="B2088" s="1" t="s">
        <v>7007</v>
      </c>
      <c r="C2088" s="1" t="s">
        <v>7008</v>
      </c>
      <c r="D2088" s="1" t="s">
        <v>2187</v>
      </c>
      <c r="E2088" s="1" t="s">
        <v>2187</v>
      </c>
      <c r="F2088" s="1" t="s">
        <v>7009</v>
      </c>
      <c r="G2088" s="2">
        <v>8365</v>
      </c>
      <c r="H2088" s="1" t="str">
        <f>HYPERLINK("https://www.insiel.it/cms/societa-trasparente/09-bandi-di-gara-e-contratti/Atti_amministrazioni_aggiudicatrici/index_ori.html?pCig=YDA2DEE05A","Atti della procedura")</f>
        <v>Atti della procedura</v>
      </c>
    </row>
    <row r="2089" spans="2:8" ht="30" x14ac:dyDescent="0.25">
      <c r="B2089" s="1" t="s">
        <v>7010</v>
      </c>
      <c r="C2089" s="1" t="s">
        <v>7011</v>
      </c>
      <c r="D2089" s="1" t="s">
        <v>261</v>
      </c>
      <c r="E2089" s="1" t="s">
        <v>261</v>
      </c>
      <c r="F2089" s="1" t="s">
        <v>7012</v>
      </c>
      <c r="G2089" s="2">
        <v>499</v>
      </c>
      <c r="H2089" s="1" t="str">
        <f>HYPERLINK("https://www.insiel.it/cms/societa-trasparente/09-bandi-di-gara-e-contratti/Atti_amministrazioni_aggiudicatrici/index_ori.html?pCig=YDB354B8AA","Atti della procedura")</f>
        <v>Atti della procedura</v>
      </c>
    </row>
    <row r="2090" spans="2:8" x14ac:dyDescent="0.25">
      <c r="B2090" s="1" t="s">
        <v>7013</v>
      </c>
      <c r="C2090" s="1" t="s">
        <v>7014</v>
      </c>
      <c r="D2090" s="1" t="s">
        <v>547</v>
      </c>
      <c r="E2090" s="1" t="s">
        <v>547</v>
      </c>
      <c r="F2090" s="1" t="s">
        <v>7015</v>
      </c>
      <c r="G2090" s="2">
        <v>9.9</v>
      </c>
      <c r="H2090" s="1" t="str">
        <f>HYPERLINK("https://www.insiel.it/cms/societa-trasparente/09-bandi-di-gara-e-contratti/Atti_amministrazioni_aggiudicatrici/index_ori.html?pCig=Y9D32D6A12","Atti della procedura")</f>
        <v>Atti della procedura</v>
      </c>
    </row>
    <row r="2091" spans="2:8" ht="45" x14ac:dyDescent="0.25">
      <c r="B2091" s="1" t="s">
        <v>7016</v>
      </c>
      <c r="C2091" s="1" t="s">
        <v>7017</v>
      </c>
      <c r="D2091" s="1" t="s">
        <v>75</v>
      </c>
      <c r="E2091" s="1" t="s">
        <v>75</v>
      </c>
      <c r="F2091" s="1" t="s">
        <v>7018</v>
      </c>
      <c r="G2091" s="2">
        <v>1488</v>
      </c>
      <c r="H2091" s="1" t="str">
        <f>HYPERLINK("https://www.insiel.it/cms/societa-trasparente/09-bandi-di-gara-e-contratti/Atti_amministrazioni_aggiudicatrici/index_ori.html?pCig=Y53355DF68","Atti della procedura")</f>
        <v>Atti della procedura</v>
      </c>
    </row>
    <row r="2092" spans="2:8" ht="30" x14ac:dyDescent="0.25">
      <c r="B2092" s="1" t="s">
        <v>7019</v>
      </c>
      <c r="C2092" s="1" t="s">
        <v>7020</v>
      </c>
      <c r="D2092" s="1" t="s">
        <v>273</v>
      </c>
      <c r="E2092" s="1" t="s">
        <v>273</v>
      </c>
      <c r="F2092" s="1" t="s">
        <v>4499</v>
      </c>
      <c r="G2092" s="2">
        <v>39000</v>
      </c>
      <c r="H2092" s="1" t="str">
        <f>HYPERLINK("https://www.insiel.it/cms/societa-trasparente/09-bandi-di-gara-e-contratti/Atti_amministrazioni_aggiudicatrici/index_ori.html?pCig=Y1C33E6FCD","Atti della procedura")</f>
        <v>Atti della procedura</v>
      </c>
    </row>
    <row r="2093" spans="2:8" ht="30" x14ac:dyDescent="0.25">
      <c r="B2093" s="1" t="s">
        <v>7021</v>
      </c>
      <c r="C2093" s="1" t="s">
        <v>7022</v>
      </c>
      <c r="D2093" s="1" t="s">
        <v>43</v>
      </c>
      <c r="E2093" s="1" t="s">
        <v>43</v>
      </c>
      <c r="F2093" s="1" t="s">
        <v>7023</v>
      </c>
      <c r="G2093" s="2">
        <v>159</v>
      </c>
      <c r="H2093" s="1" t="str">
        <f>HYPERLINK("https://www.insiel.it/cms/societa-trasparente/09-bandi-di-gara-e-contratti/Atti_amministrazioni_aggiudicatrici/index_ori.html?pCig=Y8835BDE66","Atti della procedura")</f>
        <v>Atti della procedura</v>
      </c>
    </row>
    <row r="2094" spans="2:8" ht="30" x14ac:dyDescent="0.25">
      <c r="B2094" s="1" t="s">
        <v>7024</v>
      </c>
      <c r="C2094" s="1" t="s">
        <v>7025</v>
      </c>
      <c r="D2094" s="1" t="s">
        <v>43</v>
      </c>
      <c r="E2094" s="1" t="s">
        <v>43</v>
      </c>
      <c r="F2094" s="1" t="s">
        <v>7023</v>
      </c>
      <c r="G2094" s="2">
        <v>159</v>
      </c>
      <c r="H2094" s="1" t="str">
        <f>HYPERLINK("https://www.insiel.it/cms/societa-trasparente/09-bandi-di-gara-e-contratti/Atti_amministrazioni_aggiudicatrici/index_ori.html?pCig=Y0035B3175","Atti della procedura")</f>
        <v>Atti della procedura</v>
      </c>
    </row>
    <row r="2095" spans="2:8" ht="30" x14ac:dyDescent="0.25">
      <c r="B2095" s="1" t="s">
        <v>7026</v>
      </c>
      <c r="C2095" s="1" t="s">
        <v>7027</v>
      </c>
      <c r="D2095" s="1" t="s">
        <v>782</v>
      </c>
      <c r="E2095" s="1" t="s">
        <v>782</v>
      </c>
      <c r="F2095" s="1" t="s">
        <v>7028</v>
      </c>
      <c r="G2095" s="2">
        <v>740</v>
      </c>
      <c r="H2095" s="1" t="str">
        <f>HYPERLINK("https://www.insiel.it/cms/societa-trasparente/09-bandi-di-gara-e-contratti/Atti_amministrazioni_aggiudicatrici/index_ori.html?pCig=Y5B359698E","Atti della procedura")</f>
        <v>Atti della procedura</v>
      </c>
    </row>
    <row r="2096" spans="2:8" ht="30" x14ac:dyDescent="0.25">
      <c r="B2096" s="1" t="s">
        <v>7029</v>
      </c>
      <c r="C2096" s="1" t="s">
        <v>7030</v>
      </c>
      <c r="D2096" s="1" t="s">
        <v>39</v>
      </c>
      <c r="E2096" s="1" t="s">
        <v>39</v>
      </c>
      <c r="F2096" s="1" t="s">
        <v>7031</v>
      </c>
      <c r="G2096" s="2">
        <v>19400</v>
      </c>
      <c r="H2096" s="1" t="str">
        <f>HYPERLINK("https://www.insiel.it/cms/societa-trasparente/09-bandi-di-gara-e-contratti/Atti_amministrazioni_aggiudicatrici/index_ori.html?pCig=Y63358788E","Atti della procedura")</f>
        <v>Atti della procedura</v>
      </c>
    </row>
    <row r="2097" spans="2:8" ht="30" x14ac:dyDescent="0.25">
      <c r="B2097" s="1" t="s">
        <v>7032</v>
      </c>
      <c r="C2097" s="1" t="s">
        <v>7033</v>
      </c>
      <c r="D2097" s="1" t="s">
        <v>4815</v>
      </c>
      <c r="E2097" s="1" t="s">
        <v>4815</v>
      </c>
      <c r="F2097" s="1" t="s">
        <v>7034</v>
      </c>
      <c r="G2097" s="2">
        <v>4950</v>
      </c>
      <c r="H2097" s="1" t="str">
        <f>HYPERLINK("https://www.insiel.it/cms/societa-trasparente/09-bandi-di-gara-e-contratti/Atti_amministrazioni_aggiudicatrici/index_ori.html?pCig=Z1D2F33E87","Atti della procedura")</f>
        <v>Atti della procedura</v>
      </c>
    </row>
    <row r="2098" spans="2:8" ht="30" x14ac:dyDescent="0.25">
      <c r="B2098" s="1" t="s">
        <v>7035</v>
      </c>
      <c r="C2098" s="1" t="s">
        <v>7036</v>
      </c>
      <c r="D2098" s="1" t="s">
        <v>7037</v>
      </c>
      <c r="E2098" s="1" t="s">
        <v>7037</v>
      </c>
      <c r="F2098" s="1" t="s">
        <v>7038</v>
      </c>
      <c r="G2098" s="2">
        <v>4000</v>
      </c>
      <c r="H2098" s="1" t="str">
        <f>HYPERLINK("https://www.insiel.it/cms/societa-trasparente/09-bandi-di-gara-e-contratti/Atti_amministrazioni_aggiudicatrici/index_ori.html?pCig=Y8935F9E8C","Atti della procedura")</f>
        <v>Atti della procedura</v>
      </c>
    </row>
    <row r="2099" spans="2:8" ht="30" x14ac:dyDescent="0.25">
      <c r="B2099" s="1" t="s">
        <v>7039</v>
      </c>
      <c r="C2099" s="1" t="s">
        <v>7040</v>
      </c>
      <c r="D2099" s="1" t="s">
        <v>273</v>
      </c>
      <c r="E2099" s="1" t="s">
        <v>273</v>
      </c>
      <c r="F2099" s="1" t="s">
        <v>7041</v>
      </c>
      <c r="G2099" s="2">
        <v>39000</v>
      </c>
      <c r="H2099" s="1" t="str">
        <f>HYPERLINK("https://www.insiel.it/cms/societa-trasparente/09-bandi-di-gara-e-contratti/Atti_amministrazioni_aggiudicatrici/index_ori.html?pCig=Y333395A0E","Atti della procedura")</f>
        <v>Atti della procedura</v>
      </c>
    </row>
    <row r="2100" spans="2:8" ht="45" x14ac:dyDescent="0.25">
      <c r="B2100" s="1" t="s">
        <v>7042</v>
      </c>
      <c r="C2100" s="1" t="s">
        <v>7043</v>
      </c>
      <c r="D2100" s="1" t="s">
        <v>75</v>
      </c>
      <c r="E2100" s="1" t="s">
        <v>75</v>
      </c>
      <c r="F2100" s="1" t="s">
        <v>7044</v>
      </c>
      <c r="G2100" s="2">
        <v>1728</v>
      </c>
      <c r="H2100" s="1" t="str">
        <f>HYPERLINK("https://www.insiel.it/cms/societa-trasparente/09-bandi-di-gara-e-contratti/Atti_amministrazioni_aggiudicatrici/index_ori.html?pCig=Y6E357EC5F","Atti della procedura")</f>
        <v>Atti della procedura</v>
      </c>
    </row>
    <row r="2101" spans="2:8" ht="30" x14ac:dyDescent="0.25">
      <c r="B2101" s="1" t="s">
        <v>7045</v>
      </c>
      <c r="C2101" s="1" t="s">
        <v>7046</v>
      </c>
      <c r="D2101" s="1" t="s">
        <v>273</v>
      </c>
      <c r="E2101" s="1" t="s">
        <v>273</v>
      </c>
      <c r="F2101" s="1" t="s">
        <v>7047</v>
      </c>
      <c r="G2101" s="2">
        <v>39000</v>
      </c>
      <c r="H2101" s="1" t="str">
        <f>HYPERLINK("https://www.insiel.it/cms/societa-trasparente/09-bandi-di-gara-e-contratti/Atti_amministrazioni_aggiudicatrici/index_ori.html?pCig=Y93332167D","Atti della procedura")</f>
        <v>Atti della procedura</v>
      </c>
    </row>
    <row r="2102" spans="2:8" ht="30" x14ac:dyDescent="0.25">
      <c r="B2102" s="1" t="s">
        <v>7048</v>
      </c>
      <c r="C2102" s="1" t="s">
        <v>7049</v>
      </c>
      <c r="D2102" s="1" t="s">
        <v>7050</v>
      </c>
      <c r="E2102" s="1" t="s">
        <v>7050</v>
      </c>
      <c r="F2102" s="1" t="s">
        <v>7051</v>
      </c>
      <c r="G2102" s="2">
        <v>8160</v>
      </c>
      <c r="H2102" s="1" t="str">
        <f>HYPERLINK("https://www.insiel.it/cms/societa-trasparente/09-bandi-di-gara-e-contratti/Atti_amministrazioni_aggiudicatrici/index_ori.html?pCig=Y7032FD949","Atti della procedura")</f>
        <v>Atti della procedura</v>
      </c>
    </row>
    <row r="2103" spans="2:8" ht="45" x14ac:dyDescent="0.25">
      <c r="B2103" s="1" t="s">
        <v>7052</v>
      </c>
      <c r="C2103" s="1" t="s">
        <v>7053</v>
      </c>
      <c r="D2103" s="1" t="s">
        <v>1516</v>
      </c>
      <c r="E2103" s="1" t="s">
        <v>1516</v>
      </c>
      <c r="F2103" s="1" t="s">
        <v>7054</v>
      </c>
      <c r="G2103" s="2">
        <v>159</v>
      </c>
      <c r="H2103" s="1" t="str">
        <f>HYPERLINK("https://www.insiel.it/cms/societa-trasparente/09-bandi-di-gara-e-contratti/Atti_amministrazioni_aggiudicatrici/index_ori.html?pCig=Y3B3585A2A","Atti della procedura")</f>
        <v>Atti della procedura</v>
      </c>
    </row>
    <row r="2104" spans="2:8" ht="45" x14ac:dyDescent="0.25">
      <c r="B2104" s="1" t="s">
        <v>7055</v>
      </c>
      <c r="C2104" s="1" t="s">
        <v>7056</v>
      </c>
      <c r="D2104" s="1" t="s">
        <v>273</v>
      </c>
      <c r="E2104" s="1" t="s">
        <v>273</v>
      </c>
      <c r="F2104" s="1" t="s">
        <v>7057</v>
      </c>
      <c r="G2104" s="2">
        <v>39000</v>
      </c>
      <c r="H2104" s="1" t="str">
        <f>HYPERLINK("https://www.insiel.it/cms/societa-trasparente/09-bandi-di-gara-e-contratti/Atti_amministrazioni_aggiudicatrici/index_ori.html?pCig=Y86358FC8C","Atti della procedura")</f>
        <v>Atti della procedura</v>
      </c>
    </row>
    <row r="2105" spans="2:8" x14ac:dyDescent="0.25">
      <c r="B2105" s="1" t="s">
        <v>7058</v>
      </c>
      <c r="C2105" s="1" t="s">
        <v>7059</v>
      </c>
      <c r="D2105" s="1" t="s">
        <v>149</v>
      </c>
      <c r="E2105" s="1" t="s">
        <v>149</v>
      </c>
      <c r="F2105" s="1" t="s">
        <v>7060</v>
      </c>
      <c r="G2105" s="2">
        <v>1072</v>
      </c>
      <c r="H2105" s="1" t="str">
        <f>HYPERLINK("https://www.insiel.it/cms/societa-trasparente/09-bandi-di-gara-e-contratti/Atti_amministrazioni_aggiudicatrici/index_ori.html?pCig=Y8035C704B","Atti della procedura")</f>
        <v>Atti della procedura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Massimo Brumat</cp:lastModifiedBy>
  <dcterms:created xsi:type="dcterms:W3CDTF">2023-06-22T21:49:47Z</dcterms:created>
  <dcterms:modified xsi:type="dcterms:W3CDTF">2023-06-22T21:59:59Z</dcterms:modified>
</cp:coreProperties>
</file>